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理事会/第３回/"/>
    </mc:Choice>
  </mc:AlternateContent>
  <bookViews>
    <workbookView xWindow="120" yWindow="460" windowWidth="22720" windowHeight="1354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K127" i="79" l="1"/>
  <c r="CK128" i="79"/>
  <c r="CH75" i="79"/>
  <c r="P49" i="79"/>
  <c r="P55" i="79"/>
  <c r="P60" i="79"/>
  <c r="P65" i="79"/>
  <c r="P81" i="79"/>
  <c r="P53" i="79"/>
  <c r="P88" i="79"/>
  <c r="P92" i="79"/>
  <c r="P91" i="79"/>
  <c r="P99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AW20" i="79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03" i="79"/>
  <c r="CF106" i="79"/>
  <c r="CF111" i="79"/>
  <c r="CF114" i="79"/>
  <c r="CF116" i="79"/>
  <c r="CF117" i="79"/>
  <c r="CF118" i="79"/>
  <c r="AY49" i="79"/>
  <c r="AY55" i="79"/>
  <c r="AY60" i="79"/>
  <c r="AY65" i="79"/>
  <c r="AY81" i="79"/>
  <c r="AY53" i="79"/>
  <c r="AY88" i="79"/>
  <c r="AY92" i="79"/>
  <c r="AY91" i="79"/>
  <c r="AY99" i="79"/>
  <c r="AZ49" i="79"/>
  <c r="AZ55" i="79"/>
  <c r="AZ60" i="79"/>
  <c r="AZ65" i="79"/>
  <c r="AZ81" i="79"/>
  <c r="AZ53" i="79"/>
  <c r="AZ88" i="79"/>
  <c r="AZ92" i="79"/>
  <c r="AZ91" i="79"/>
  <c r="AZ99" i="79"/>
  <c r="BA49" i="79"/>
  <c r="BA55" i="79"/>
  <c r="BA60" i="79"/>
  <c r="BA65" i="79"/>
  <c r="BA81" i="79"/>
  <c r="BA53" i="79"/>
  <c r="BA88" i="79"/>
  <c r="BA92" i="79"/>
  <c r="BA91" i="79"/>
  <c r="BA99" i="79"/>
  <c r="BB49" i="79"/>
  <c r="BB55" i="79"/>
  <c r="BB60" i="79"/>
  <c r="BB65" i="79"/>
  <c r="BB81" i="79"/>
  <c r="BB53" i="79"/>
  <c r="BB88" i="79"/>
  <c r="BB92" i="79"/>
  <c r="BB91" i="79"/>
  <c r="BB99" i="79"/>
  <c r="BC49" i="79"/>
  <c r="BC55" i="79"/>
  <c r="BC60" i="79"/>
  <c r="BC65" i="79"/>
  <c r="BC81" i="79"/>
  <c r="BC53" i="79"/>
  <c r="BC88" i="79"/>
  <c r="BC92" i="79"/>
  <c r="BC91" i="79"/>
  <c r="BC99" i="79"/>
  <c r="BD49" i="79"/>
  <c r="BD55" i="79"/>
  <c r="BD60" i="79"/>
  <c r="BD65" i="79"/>
  <c r="BD81" i="79"/>
  <c r="BD53" i="79"/>
  <c r="BD88" i="79"/>
  <c r="BD92" i="79"/>
  <c r="BD91" i="79"/>
  <c r="BD99" i="79"/>
  <c r="BE49" i="79"/>
  <c r="BE55" i="79"/>
  <c r="BE60" i="79"/>
  <c r="BE65" i="79"/>
  <c r="BE81" i="79"/>
  <c r="BE53" i="79"/>
  <c r="BE88" i="79"/>
  <c r="BE92" i="79"/>
  <c r="BE91" i="79"/>
  <c r="BE99" i="79"/>
  <c r="BF49" i="79"/>
  <c r="BF55" i="79"/>
  <c r="BF60" i="79"/>
  <c r="BF65" i="79"/>
  <c r="BF81" i="79"/>
  <c r="BF53" i="79"/>
  <c r="BF88" i="79"/>
  <c r="BF92" i="79"/>
  <c r="BF91" i="79"/>
  <c r="BF99" i="79"/>
  <c r="BG49" i="79"/>
  <c r="BG55" i="79"/>
  <c r="BG60" i="79"/>
  <c r="BG65" i="79"/>
  <c r="BG81" i="79"/>
  <c r="BG53" i="79"/>
  <c r="BG88" i="79"/>
  <c r="BG92" i="79"/>
  <c r="BG91" i="79"/>
  <c r="BG99" i="79"/>
  <c r="BH49" i="79"/>
  <c r="BH55" i="79"/>
  <c r="BH60" i="79"/>
  <c r="BH65" i="79"/>
  <c r="BH81" i="79"/>
  <c r="BH53" i="79"/>
  <c r="BH88" i="79"/>
  <c r="BH92" i="79"/>
  <c r="BH91" i="79"/>
  <c r="BH99" i="79"/>
  <c r="BI49" i="79"/>
  <c r="BI55" i="79"/>
  <c r="BI60" i="79"/>
  <c r="BI65" i="79"/>
  <c r="BI81" i="79"/>
  <c r="BI53" i="79"/>
  <c r="BI88" i="79"/>
  <c r="BI92" i="79"/>
  <c r="BI91" i="79"/>
  <c r="BI99" i="79"/>
  <c r="BJ49" i="79"/>
  <c r="BJ55" i="79"/>
  <c r="BJ60" i="79"/>
  <c r="BJ65" i="79"/>
  <c r="BJ81" i="79"/>
  <c r="BJ53" i="79"/>
  <c r="BJ88" i="79"/>
  <c r="BJ92" i="79"/>
  <c r="BJ91" i="79"/>
  <c r="BJ99" i="79"/>
  <c r="BK49" i="79"/>
  <c r="BK55" i="79"/>
  <c r="BK60" i="79"/>
  <c r="BK65" i="79"/>
  <c r="BK81" i="79"/>
  <c r="BK53" i="79"/>
  <c r="BK88" i="79"/>
  <c r="BK92" i="79"/>
  <c r="BK91" i="79"/>
  <c r="BK99" i="79"/>
  <c r="BL49" i="79"/>
  <c r="BL55" i="79"/>
  <c r="BL60" i="79"/>
  <c r="BL65" i="79"/>
  <c r="BL81" i="79"/>
  <c r="BL53" i="79"/>
  <c r="BL88" i="79"/>
  <c r="BL92" i="79"/>
  <c r="BL91" i="79"/>
  <c r="BL99" i="79"/>
  <c r="BM49" i="79"/>
  <c r="BM55" i="79"/>
  <c r="BM60" i="79"/>
  <c r="BM65" i="79"/>
  <c r="BM81" i="79"/>
  <c r="BM53" i="79"/>
  <c r="BM88" i="79"/>
  <c r="BM92" i="79"/>
  <c r="BM91" i="79"/>
  <c r="BM99" i="79"/>
  <c r="BN49" i="79"/>
  <c r="BN55" i="79"/>
  <c r="BN60" i="79"/>
  <c r="BN65" i="79"/>
  <c r="BN81" i="79"/>
  <c r="BN53" i="79"/>
  <c r="BN88" i="79"/>
  <c r="BN92" i="79"/>
  <c r="BN91" i="79"/>
  <c r="BN99" i="79"/>
  <c r="BO49" i="79"/>
  <c r="BO55" i="79"/>
  <c r="BO60" i="79"/>
  <c r="BO65" i="79"/>
  <c r="BO81" i="79"/>
  <c r="BO53" i="79"/>
  <c r="BO88" i="79"/>
  <c r="BO92" i="79"/>
  <c r="BO91" i="79"/>
  <c r="BO99" i="79"/>
  <c r="BP49" i="79"/>
  <c r="BP55" i="79"/>
  <c r="BP60" i="79"/>
  <c r="BP65" i="79"/>
  <c r="BP81" i="79"/>
  <c r="BP53" i="79"/>
  <c r="BP88" i="79"/>
  <c r="BP92" i="79"/>
  <c r="BP91" i="79"/>
  <c r="BP99" i="79"/>
  <c r="BQ49" i="79"/>
  <c r="BQ55" i="79"/>
  <c r="BQ60" i="79"/>
  <c r="BQ65" i="79"/>
  <c r="BQ81" i="79"/>
  <c r="BQ53" i="79"/>
  <c r="BQ88" i="79"/>
  <c r="BQ92" i="79"/>
  <c r="BQ91" i="79"/>
  <c r="BQ99" i="79"/>
  <c r="BR49" i="79"/>
  <c r="BR55" i="79"/>
  <c r="BR60" i="79"/>
  <c r="BR65" i="79"/>
  <c r="BR81" i="79"/>
  <c r="BR53" i="79"/>
  <c r="BR88" i="79"/>
  <c r="BR92" i="79"/>
  <c r="BR91" i="79"/>
  <c r="BR99" i="79"/>
  <c r="BS49" i="79"/>
  <c r="BS55" i="79"/>
  <c r="BS60" i="79"/>
  <c r="BS65" i="79"/>
  <c r="BS81" i="79"/>
  <c r="BS53" i="79"/>
  <c r="BS88" i="79"/>
  <c r="BS92" i="79"/>
  <c r="BS91" i="79"/>
  <c r="BS99" i="79"/>
  <c r="BT49" i="79"/>
  <c r="BT55" i="79"/>
  <c r="BT60" i="79"/>
  <c r="BT65" i="79"/>
  <c r="BT81" i="79"/>
  <c r="BT53" i="79"/>
  <c r="BT88" i="79"/>
  <c r="BT92" i="79"/>
  <c r="BT91" i="79"/>
  <c r="BT99" i="79"/>
  <c r="BU49" i="79"/>
  <c r="BU55" i="79"/>
  <c r="BU60" i="79"/>
  <c r="BU65" i="79"/>
  <c r="BU81" i="79"/>
  <c r="BU53" i="79"/>
  <c r="BU88" i="79"/>
  <c r="BU92" i="79"/>
  <c r="BU91" i="79"/>
  <c r="BU99" i="79"/>
  <c r="BV49" i="79"/>
  <c r="BV55" i="79"/>
  <c r="BV60" i="79"/>
  <c r="BV65" i="79"/>
  <c r="BV81" i="79"/>
  <c r="BV53" i="79"/>
  <c r="BV88" i="79"/>
  <c r="BV92" i="79"/>
  <c r="BV91" i="79"/>
  <c r="BV99" i="79"/>
  <c r="BW49" i="79"/>
  <c r="BW55" i="79"/>
  <c r="BW60" i="79"/>
  <c r="BW65" i="79"/>
  <c r="BW81" i="79"/>
  <c r="BW53" i="79"/>
  <c r="BW88" i="79"/>
  <c r="BW92" i="79"/>
  <c r="BW91" i="79"/>
  <c r="BW99" i="79"/>
  <c r="BX49" i="79"/>
  <c r="BX55" i="79"/>
  <c r="BX60" i="79"/>
  <c r="BX65" i="79"/>
  <c r="BX81" i="79"/>
  <c r="BX53" i="79"/>
  <c r="BX88" i="79"/>
  <c r="BX92" i="79"/>
  <c r="BX91" i="79"/>
  <c r="BX99" i="79"/>
  <c r="BY49" i="79"/>
  <c r="BY55" i="79"/>
  <c r="BY60" i="79"/>
  <c r="BY65" i="79"/>
  <c r="BY81" i="79"/>
  <c r="BY53" i="79"/>
  <c r="BY88" i="79"/>
  <c r="BY92" i="79"/>
  <c r="BY91" i="79"/>
  <c r="BY99" i="79"/>
  <c r="BZ49" i="79"/>
  <c r="BZ55" i="79"/>
  <c r="BZ60" i="79"/>
  <c r="BZ65" i="79"/>
  <c r="BZ81" i="79"/>
  <c r="BZ53" i="79"/>
  <c r="BZ88" i="79"/>
  <c r="BZ92" i="79"/>
  <c r="BZ91" i="79"/>
  <c r="BZ99" i="79"/>
  <c r="CA49" i="79"/>
  <c r="CA55" i="79"/>
  <c r="CA60" i="79"/>
  <c r="CA65" i="79"/>
  <c r="CA81" i="79"/>
  <c r="CA53" i="79"/>
  <c r="CA88" i="79"/>
  <c r="CA92" i="79"/>
  <c r="CA91" i="79"/>
  <c r="CA99" i="79"/>
  <c r="CB49" i="79"/>
  <c r="CB55" i="79"/>
  <c r="CB60" i="79"/>
  <c r="CB65" i="79"/>
  <c r="CB81" i="79"/>
  <c r="CB53" i="79"/>
  <c r="CB88" i="79"/>
  <c r="CB92" i="79"/>
  <c r="CB91" i="79"/>
  <c r="CB99" i="79"/>
  <c r="CC49" i="79"/>
  <c r="CC55" i="79"/>
  <c r="CC60" i="79"/>
  <c r="CC65" i="79"/>
  <c r="CC81" i="79"/>
  <c r="CC53" i="79"/>
  <c r="CC88" i="79"/>
  <c r="CC92" i="79"/>
  <c r="CC91" i="79"/>
  <c r="CC99" i="79"/>
  <c r="CD4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Q55" i="79"/>
  <c r="Q60" i="79"/>
  <c r="Q65" i="79"/>
  <c r="Q81" i="79"/>
  <c r="Q53" i="79"/>
  <c r="Q88" i="79"/>
  <c r="Q92" i="79"/>
  <c r="Q91" i="79"/>
  <c r="Q99" i="79"/>
  <c r="R49" i="79"/>
  <c r="R55" i="79"/>
  <c r="R60" i="79"/>
  <c r="R65" i="79"/>
  <c r="R81" i="79"/>
  <c r="R53" i="79"/>
  <c r="R88" i="79"/>
  <c r="R92" i="79"/>
  <c r="R91" i="79"/>
  <c r="R99" i="79"/>
  <c r="S99" i="79"/>
  <c r="H49" i="79"/>
  <c r="H55" i="79"/>
  <c r="H60" i="79"/>
  <c r="H65" i="79"/>
  <c r="H81" i="79"/>
  <c r="H53" i="79"/>
  <c r="H88" i="79"/>
  <c r="H92" i="79"/>
  <c r="H91" i="79"/>
  <c r="H99" i="79"/>
  <c r="I49" i="79"/>
  <c r="I55" i="79"/>
  <c r="I60" i="79"/>
  <c r="I65" i="79"/>
  <c r="I81" i="79"/>
  <c r="I53" i="79"/>
  <c r="I88" i="79"/>
  <c r="I92" i="79"/>
  <c r="I91" i="79"/>
  <c r="I99" i="79"/>
  <c r="J49" i="79"/>
  <c r="J55" i="79"/>
  <c r="J60" i="79"/>
  <c r="J65" i="79"/>
  <c r="J81" i="79"/>
  <c r="J53" i="79"/>
  <c r="J88" i="79"/>
  <c r="J92" i="79"/>
  <c r="J91" i="79"/>
  <c r="J99" i="79"/>
  <c r="K49" i="79"/>
  <c r="K55" i="79"/>
  <c r="K60" i="79"/>
  <c r="K65" i="79"/>
  <c r="K81" i="79"/>
  <c r="K53" i="79"/>
  <c r="K88" i="79"/>
  <c r="K92" i="79"/>
  <c r="K91" i="79"/>
  <c r="K99" i="79"/>
  <c r="L49" i="79"/>
  <c r="L55" i="79"/>
  <c r="L60" i="79"/>
  <c r="L65" i="79"/>
  <c r="L81" i="79"/>
  <c r="L53" i="79"/>
  <c r="L88" i="79"/>
  <c r="L92" i="79"/>
  <c r="L91" i="79"/>
  <c r="L99" i="79"/>
  <c r="M49" i="79"/>
  <c r="M55" i="79"/>
  <c r="M60" i="79"/>
  <c r="M65" i="79"/>
  <c r="M81" i="79"/>
  <c r="M53" i="79"/>
  <c r="M88" i="79"/>
  <c r="M92" i="79"/>
  <c r="M91" i="79"/>
  <c r="M99" i="79"/>
  <c r="N49" i="79"/>
  <c r="N55" i="79"/>
  <c r="N60" i="79"/>
  <c r="N65" i="79"/>
  <c r="N81" i="79"/>
  <c r="N53" i="79"/>
  <c r="N88" i="79"/>
  <c r="N92" i="79"/>
  <c r="N91" i="79"/>
  <c r="N99" i="79"/>
  <c r="O99" i="79"/>
  <c r="B49" i="79"/>
  <c r="B55" i="79"/>
  <c r="B60" i="79"/>
  <c r="B65" i="79"/>
  <c r="B81" i="79"/>
  <c r="B53" i="79"/>
  <c r="B88" i="79"/>
  <c r="B92" i="79"/>
  <c r="B91" i="79"/>
  <c r="B99" i="79"/>
  <c r="C49" i="79"/>
  <c r="C55" i="79"/>
  <c r="C60" i="79"/>
  <c r="C65" i="79"/>
  <c r="C81" i="79"/>
  <c r="C53" i="79"/>
  <c r="C88" i="79"/>
  <c r="C92" i="79"/>
  <c r="C91" i="79"/>
  <c r="C99" i="79"/>
  <c r="D49" i="79"/>
  <c r="D55" i="79"/>
  <c r="D60" i="79"/>
  <c r="D65" i="79"/>
  <c r="D81" i="79"/>
  <c r="D53" i="79"/>
  <c r="D88" i="79"/>
  <c r="D92" i="79"/>
  <c r="D91" i="79"/>
  <c r="D99" i="79"/>
  <c r="E49" i="79"/>
  <c r="E55" i="79"/>
  <c r="E60" i="79"/>
  <c r="E65" i="79"/>
  <c r="E81" i="79"/>
  <c r="E53" i="79"/>
  <c r="E88" i="79"/>
  <c r="E92" i="79"/>
  <c r="E91" i="79"/>
  <c r="E99" i="79"/>
  <c r="F4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E49" i="79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O49" i="79"/>
  <c r="G49" i="79"/>
  <c r="S49" i="79"/>
  <c r="CK123" i="79"/>
  <c r="CK124" i="79"/>
  <c r="CK122" i="79"/>
  <c r="CK125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CK126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F128" i="79"/>
  <c r="CF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5" i="79"/>
  <c r="AR75" i="79"/>
  <c r="AM75" i="79"/>
  <c r="Y75" i="79"/>
  <c r="S75" i="79"/>
  <c r="O75" i="79"/>
  <c r="G75" i="79"/>
  <c r="CE75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AX75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F133" i="79"/>
  <c r="CH133" i="79"/>
  <c r="C95" i="82"/>
  <c r="I95" i="82"/>
  <c r="CH103" i="79"/>
  <c r="C99" i="82"/>
  <c r="I99" i="82"/>
  <c r="CH118" i="79"/>
  <c r="C114" i="82"/>
  <c r="I114" i="82"/>
  <c r="CF120" i="79"/>
  <c r="CH120" i="79"/>
  <c r="C116" i="82"/>
  <c r="I116" i="82"/>
  <c r="CF131" i="79"/>
  <c r="CK121" i="79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<sst xmlns="http://schemas.openxmlformats.org/spreadsheetml/2006/main" count="792" uniqueCount="360">
  <si>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</si>
  <si>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</si>
  <si>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</si>
  <si>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</si>
  <si>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</si>
  <si>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</si>
  <si>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</si>
  <si>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</si>
  <si>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</si>
  <si>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</si>
  <si>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</si>
  <si>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</si>
  <si>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</si>
  <si>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</si>
  <si>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</si>
  <si>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</si>
  <si>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</si>
  <si>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</si>
  <si>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</si>
  <si>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</si>
  <si>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</si>
  <si>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</si>
  <si>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</si>
  <si>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</si>
  <si>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</si>
  <si>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</si>
  <si>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</si>
  <si>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</si>
  <si>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</si>
  <si>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</si>
  <si>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</si>
  <si>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</si>
  <si>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</si>
  <si>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</si>
  <si>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</si>
  <si>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</si>
  <si>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</si>
  <si>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</si>
  <si>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</si>
  <si>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</si>
  <si>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</si>
  <si>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</si>
  <si>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</si>
  <si>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</si>
  <si>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</si>
  <si>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</si>
  <si>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</si>
  <si>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</si>
  <si>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</si>
  <si>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</si>
  <si>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</si>
  <si>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</si>
  <si>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</si>
  <si>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</si>
  <si>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</si>
  <si>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</si>
  <si>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</si>
  <si>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</si>
  <si>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</si>
  <si>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</si>
  <si>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</si>
  <si>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</si>
  <si>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</si>
  <si>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</si>
  <si>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</si>
  <si>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</si>
  <si>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</si>
  <si>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</si>
  <si>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</si>
  <si>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</si>
  <si>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</si>
  <si>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</si>
  <si>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</si>
  <si>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</si>
  <si>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</si>
  <si>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</si>
  <si>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</si>
  <si>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</si>
  <si>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</si>
  <si>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</si>
  <si>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</si>
  <si>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</si>
  <si>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</si>
  <si>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</si>
  <si>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</si>
  <si>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</si>
  <si>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</si>
  <si>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</si>
  <si>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</si>
  <si>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</si>
  <si>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</si>
  <si>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</si>
  <si>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</si>
  <si>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</si>
  <si>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</si>
  <si>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</si>
  <si>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</si>
  <si>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</si>
  <si>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</si>
  <si>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</si>
  <si>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</si>
  <si>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</si>
  <si>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</si>
  <si>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</si>
  <si>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</si>
  <si>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</si>
  <si>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</si>
  <si>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</si>
  <si>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</si>
  <si>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</si>
  <si>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</si>
  <si>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</si>
  <si>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</si>
  <si>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</si>
  <si>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</si>
  <si>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</si>
  <si>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</si>
  <si>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</si>
  <si>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</si>
  <si>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</si>
  <si>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</si>
  <si>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</si>
  <si>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</si>
  <si>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</si>
  <si>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</si>
  <si>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</si>
  <si>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</si>
  <si>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</si>
  <si>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</si>
  <si>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</si>
  <si>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</si>
  <si>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</si>
  <si>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</si>
  <si>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</si>
  <si>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</si>
  <si>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</si>
  <si>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</si>
  <si>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</si>
  <si>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</si>
  <si>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</si>
  <si>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</si>
  <si>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</si>
  <si>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</si>
  <si>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</si>
  <si>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</si>
  <si>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</si>
  <si>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</si>
  <si>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</si>
  <si>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</si>
  <si>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</si>
  <si>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</si>
  <si>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</si>
  <si>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</si>
  <si>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</si>
  <si>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</si>
  <si>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</si>
  <si>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</si>
  <si>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</si>
  <si>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</si>
  <si>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</si>
  <si>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</si>
  <si>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</si>
  <si>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</si>
  <si>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</si>
  <si>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</si>
  <si>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</si>
  <si>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</si>
  <si>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</si>
  <si>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</si>
  <si>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</si>
  <si>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</si>
  <si>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</si>
  <si>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</si>
  <si>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</si>
  <si>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</si>
  <si>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</si>
  <si>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</si>
  <si>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</si>
  <si>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</si>
  <si>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</si>
  <si>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</si>
  <si>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</si>
  <si>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</si>
  <si>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</si>
  <si>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</si>
  <si>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</si>
  <si>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</si>
  <si>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</si>
  <si>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</si>
  <si>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</si>
  <si>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</si>
  <si>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</si>
  <si>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</si>
  <si>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</si>
  <si>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</si>
  <si>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</si>
  <si>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</si>
  <si>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</si>
  <si>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</si>
  <si>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</si>
  <si>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</si>
  <si>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</si>
  <si>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</si>
  <si>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</si>
  <si>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</si>
  <si>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</si>
  <si>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</si>
  <si>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</si>
  <si>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</si>
  <si>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</si>
  <si>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</si>
  <si>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</si>
  <si>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</si>
  <si>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</si>
  <si>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</si>
  <si>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</si>
  <si>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</si>
  <si>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</si>
  <si>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</si>
  <si>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</si>
  <si>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</si>
  <si>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</si>
  <si>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</si>
  <si>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</si>
  <si>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</si>
  <si>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</si>
  <si>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</si>
  <si>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</si>
  <si>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</si>
  <si>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</si>
  <si>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</si>
  <si>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</si>
  <si>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</si>
  <si>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</si>
  <si>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</si>
  <si>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</si>
  <si>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</si>
  <si>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</si>
  <si>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</si>
  <si>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</si>
  <si>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</si>
  <si>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</si>
  <si>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</si>
  <si>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</si>
  <si>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</si>
  <si>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</si>
  <si>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</si>
  <si>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</si>
  <si>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</si>
  <si>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</si>
  <si>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</si>
  <si>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</si>
  <si>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</si>
  <si>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</si>
  <si>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</si>
  <si>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</si>
  <si>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</si>
  <si>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</si>
  <si>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</si>
  <si>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</si>
  <si>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</si>
  <si>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</si>
  <si>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</si>
  <si>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</si>
  <si>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</si>
  <si>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</si>
  <si>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</si>
  <si>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</si>
  <si>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</si>
  <si>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</si>
  <si>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</si>
  <si>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</si>
  <si>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</si>
  <si>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</si>
  <si>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</si>
  <si>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</si>
  <si>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</si>
  <si>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</si>
  <si>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</si>
  <si>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</si>
  <si>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</si>
  <si>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</si>
  <si>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</si>
  <si>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</si>
  <si>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</si>
  <si>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</si>
  <si>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</si>
  <si>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</si>
  <si>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</si>
  <si>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</si>
  <si>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</si>
  <si>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</si>
  <si>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</si>
  <si>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</si>
  <si>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</si>
  <si>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</si>
  <si>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</si>
  <si>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</si>
  <si>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</si>
  <si>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</si>
  <si>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</si>
  <si>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</si>
  <si>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</si>
  <si>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</si>
  <si>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</si>
  <si>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</si>
  <si>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</si>
  <si>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</si>
  <si>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</si>
  <si>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</si>
  <si>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</si>
  <si>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</si>
  <si>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</si>
  <si>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</si>
  <si>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</si>
  <si>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</si>
  <si>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</si>
  <si>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</si>
  <si>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</si>
  <si>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</si>
  <si>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</si>
  <si>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</si>
  <si>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</si>
  <si>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</si>
  <si>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</si>
  <si>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</si>
  <si>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</si>
  <si>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</si>
  <si>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</si>
  <si>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</si>
  <si>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</si>
  <si>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</si>
  <si>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</si>
  <si>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</si>
  <si>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</si>
  <si>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</si>
  <si>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</si>
  <si>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</si>
  <si>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</si>
  <si>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</si>
  <si>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</si>
  <si>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</si>
  <si>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</si>
  <si>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</si>
  <si>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</si>
  <si>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</si>
  <si>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</si>
  <si>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</si>
  <si>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</si>
  <si>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</si>
  <si>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</si>
  <si>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2019年1月1日から2020年12月31日まで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</si>
  <si>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</si>
  <si>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</si>
  <si>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</si>
  <si>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正会員３８名</t>
    <phoneticPr fontId="2"/>
  </si>
  <si>
    <t>JCシニア入会８名</t>
    <rPh sb="5" eb="7">
      <t>ニュウカイ</t>
    </rPh>
    <rPh sb="8" eb="9">
      <t>メイ</t>
    </rPh>
    <phoneticPr fontId="2"/>
  </si>
  <si>
    <t>　　事務局給与</t>
    <rPh sb="2" eb="7">
      <t>ジムキョk</t>
    </rPh>
    <phoneticPr fontId="2"/>
  </si>
  <si>
    <t>合計
(2019年予算額)</t>
    <phoneticPr fontId="2"/>
  </si>
  <si>
    <t>繁盛くん</t>
    <rPh sb="0" eb="2">
      <t>ハンジョ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</si>
</sst>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0" fillId="3" borderId="8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3" borderId="8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91" zoomScaleNormal="91" zoomScaleSheetLayoutView="75" zoomScalePageLayoutView="91" workbookViewId="0">
      <pane xSplit="1" ySplit="8" topLeftCell="O29" activePane="bottomRight" state="frozen"/>
      <selection activeCell="BM18" sqref="BM18"/>
      <selection pane="topRight" activeCell="BM18" sqref="BM18"/>
      <selection pane="bottomLeft" activeCell="BM18" sqref="BM18"/>
      <selection pane="bottomRight" activeCell="CG99" sqref="CG9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54" t="str">
        <f>+'霧島青年会議所正味財産計算書 (様式)'!A1:K1</f>
        <v>公益社団法人霧島青年会議所　正味財産増減書　予算書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</row>
    <row r="2" spans="1:90" ht="15" customHeight="1" x14ac:dyDescent="0.15">
      <c r="A2" s="256" t="str">
        <f>+'霧島青年会議所正味財産計算書 (様式)'!A2:K2</f>
        <v>2019年1月1日から2020年12月31日まで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68" t="s">
        <v>7</v>
      </c>
      <c r="B4" s="247" t="s">
        <v>5</v>
      </c>
      <c r="C4" s="248"/>
      <c r="D4" s="248"/>
      <c r="E4" s="248" t="s">
        <v>333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1"/>
      <c r="AY4" s="257" t="s">
        <v>141</v>
      </c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9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1"/>
      <c r="CF4" s="262" t="s">
        <v>6</v>
      </c>
      <c r="CG4" s="272" t="s">
        <v>13</v>
      </c>
      <c r="CH4" s="265" t="s">
        <v>358</v>
      </c>
    </row>
    <row r="5" spans="1:90" ht="15" customHeight="1" x14ac:dyDescent="0.15">
      <c r="A5" s="269"/>
      <c r="B5" s="252" t="s">
        <v>130</v>
      </c>
      <c r="C5" s="241"/>
      <c r="D5" s="241"/>
      <c r="E5" s="241" t="s">
        <v>334</v>
      </c>
      <c r="F5" s="241"/>
      <c r="G5" s="242"/>
      <c r="H5" s="235" t="s">
        <v>132</v>
      </c>
      <c r="I5" s="235"/>
      <c r="J5" s="235"/>
      <c r="K5" s="235"/>
      <c r="L5" s="235"/>
      <c r="M5" s="235"/>
      <c r="N5" s="235"/>
      <c r="O5" s="236"/>
      <c r="P5" s="240" t="s">
        <v>133</v>
      </c>
      <c r="Q5" s="241"/>
      <c r="R5" s="241"/>
      <c r="S5" s="242"/>
      <c r="T5" s="240" t="s">
        <v>134</v>
      </c>
      <c r="U5" s="235"/>
      <c r="V5" s="235"/>
      <c r="W5" s="235"/>
      <c r="X5" s="235"/>
      <c r="Y5" s="236"/>
      <c r="Z5" s="240" t="s">
        <v>135</v>
      </c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2"/>
      <c r="AN5" s="240" t="s">
        <v>136</v>
      </c>
      <c r="AO5" s="241"/>
      <c r="AP5" s="241"/>
      <c r="AQ5" s="241"/>
      <c r="AR5" s="242"/>
      <c r="AS5" s="240" t="s">
        <v>137</v>
      </c>
      <c r="AT5" s="235"/>
      <c r="AU5" s="235"/>
      <c r="AV5" s="235"/>
      <c r="AW5" s="236"/>
      <c r="AX5" s="232" t="s">
        <v>138</v>
      </c>
      <c r="AY5" s="275">
        <v>1</v>
      </c>
      <c r="AZ5" s="227">
        <v>2</v>
      </c>
      <c r="BA5" s="227">
        <v>3</v>
      </c>
      <c r="BB5" s="227">
        <v>4</v>
      </c>
      <c r="BC5" s="227">
        <v>5</v>
      </c>
      <c r="BD5" s="227">
        <v>7</v>
      </c>
      <c r="BE5" s="227">
        <v>7</v>
      </c>
      <c r="BF5" s="227">
        <v>8</v>
      </c>
      <c r="BG5" s="227">
        <v>7</v>
      </c>
      <c r="BH5" s="227">
        <v>8</v>
      </c>
      <c r="BI5" s="227">
        <v>9</v>
      </c>
      <c r="BJ5" s="227">
        <v>10</v>
      </c>
      <c r="BK5" s="227">
        <v>11</v>
      </c>
      <c r="BL5" s="227">
        <v>12</v>
      </c>
      <c r="BM5" s="227">
        <v>13</v>
      </c>
      <c r="BN5" s="227">
        <v>14</v>
      </c>
      <c r="BO5" s="227">
        <v>15</v>
      </c>
      <c r="BP5" s="227">
        <v>16</v>
      </c>
      <c r="BQ5" s="227">
        <v>17</v>
      </c>
      <c r="BR5" s="227">
        <v>18</v>
      </c>
      <c r="BS5" s="227">
        <v>19</v>
      </c>
      <c r="BT5" s="227">
        <v>20</v>
      </c>
      <c r="BU5" s="227">
        <v>21</v>
      </c>
      <c r="BV5" s="227">
        <v>22</v>
      </c>
      <c r="BW5" s="227">
        <v>23</v>
      </c>
      <c r="BX5" s="227">
        <v>24</v>
      </c>
      <c r="BY5" s="227">
        <v>25</v>
      </c>
      <c r="BZ5" s="227">
        <v>26</v>
      </c>
      <c r="CA5" s="227">
        <v>27</v>
      </c>
      <c r="CB5" s="227">
        <v>28</v>
      </c>
      <c r="CC5" s="227">
        <v>29</v>
      </c>
      <c r="CD5" s="227" t="s">
        <v>287</v>
      </c>
      <c r="CE5" s="232" t="s">
        <v>140</v>
      </c>
      <c r="CF5" s="263"/>
      <c r="CG5" s="273"/>
      <c r="CH5" s="266"/>
    </row>
    <row r="6" spans="1:90" ht="15" customHeight="1" x14ac:dyDescent="0.15">
      <c r="A6" s="269"/>
      <c r="B6" s="253" t="s">
        <v>317</v>
      </c>
      <c r="C6" s="244"/>
      <c r="D6" s="244"/>
      <c r="E6" s="244" t="s">
        <v>335</v>
      </c>
      <c r="F6" s="244"/>
      <c r="G6" s="245"/>
      <c r="H6" s="237" t="s">
        <v>318</v>
      </c>
      <c r="I6" s="237"/>
      <c r="J6" s="237"/>
      <c r="K6" s="237"/>
      <c r="L6" s="237"/>
      <c r="M6" s="237"/>
      <c r="N6" s="237"/>
      <c r="O6" s="238"/>
      <c r="P6" s="243" t="s">
        <v>139</v>
      </c>
      <c r="Q6" s="244"/>
      <c r="R6" s="244"/>
      <c r="S6" s="245"/>
      <c r="T6" s="243"/>
      <c r="U6" s="237"/>
      <c r="V6" s="237"/>
      <c r="W6" s="237"/>
      <c r="X6" s="237"/>
      <c r="Y6" s="238"/>
      <c r="Z6" s="243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243"/>
      <c r="AO6" s="244"/>
      <c r="AP6" s="244"/>
      <c r="AQ6" s="244"/>
      <c r="AR6" s="245"/>
      <c r="AS6" s="243"/>
      <c r="AT6" s="237"/>
      <c r="AU6" s="237"/>
      <c r="AV6" s="237"/>
      <c r="AW6" s="238"/>
      <c r="AX6" s="233"/>
      <c r="AY6" s="276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33"/>
      <c r="CF6" s="263"/>
      <c r="CG6" s="273"/>
      <c r="CH6" s="266"/>
    </row>
    <row r="7" spans="1:90" ht="15" customHeight="1" x14ac:dyDescent="0.15">
      <c r="A7" s="270"/>
      <c r="B7" s="82">
        <v>1</v>
      </c>
      <c r="C7" s="83">
        <v>2</v>
      </c>
      <c r="D7" s="83">
        <v>3</v>
      </c>
      <c r="E7" s="201">
        <v>1</v>
      </c>
      <c r="F7" s="225" t="s">
        <v>287</v>
      </c>
      <c r="G7" s="225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25" t="s">
        <v>287</v>
      </c>
      <c r="O7" s="225" t="s">
        <v>131</v>
      </c>
      <c r="P7" s="83">
        <v>1</v>
      </c>
      <c r="Q7" s="83">
        <v>2</v>
      </c>
      <c r="R7" s="225" t="s">
        <v>287</v>
      </c>
      <c r="S7" s="225" t="s">
        <v>131</v>
      </c>
      <c r="T7" s="83">
        <v>1</v>
      </c>
      <c r="U7" s="83">
        <v>2</v>
      </c>
      <c r="V7" s="83">
        <v>3</v>
      </c>
      <c r="W7" s="83">
        <v>4</v>
      </c>
      <c r="X7" s="225" t="s">
        <v>287</v>
      </c>
      <c r="Y7" s="225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25" t="s">
        <v>287</v>
      </c>
      <c r="AM7" s="225" t="s">
        <v>131</v>
      </c>
      <c r="AN7" s="83">
        <v>1</v>
      </c>
      <c r="AO7" s="83">
        <v>2</v>
      </c>
      <c r="AP7" s="83">
        <v>3</v>
      </c>
      <c r="AQ7" s="225" t="s">
        <v>287</v>
      </c>
      <c r="AR7" s="225" t="s">
        <v>131</v>
      </c>
      <c r="AS7" s="83">
        <v>1</v>
      </c>
      <c r="AT7" s="83">
        <v>2</v>
      </c>
      <c r="AU7" s="83">
        <v>3</v>
      </c>
      <c r="AV7" s="225" t="s">
        <v>287</v>
      </c>
      <c r="AW7" s="225" t="s">
        <v>131</v>
      </c>
      <c r="AX7" s="233"/>
      <c r="AY7" s="277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8"/>
      <c r="CE7" s="233"/>
      <c r="CF7" s="263"/>
      <c r="CG7" s="273"/>
      <c r="CH7" s="266"/>
    </row>
    <row r="8" spans="1:90" s="2" customFormat="1" ht="45" customHeight="1" thickBot="1" x14ac:dyDescent="0.2">
      <c r="A8" s="271"/>
      <c r="B8" s="80"/>
      <c r="C8" s="81"/>
      <c r="D8" s="81"/>
      <c r="E8" s="200"/>
      <c r="F8" s="226"/>
      <c r="G8" s="239"/>
      <c r="H8" s="92"/>
      <c r="I8" s="81"/>
      <c r="J8" s="81"/>
      <c r="K8" s="81"/>
      <c r="L8" s="81"/>
      <c r="M8" s="81"/>
      <c r="N8" s="226"/>
      <c r="O8" s="239"/>
      <c r="P8" s="81" t="s">
        <v>315</v>
      </c>
      <c r="Q8" s="81"/>
      <c r="R8" s="226"/>
      <c r="S8" s="239"/>
      <c r="T8" s="92"/>
      <c r="U8" s="81"/>
      <c r="V8" s="81"/>
      <c r="W8" s="81"/>
      <c r="X8" s="226"/>
      <c r="Y8" s="239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26"/>
      <c r="AM8" s="239"/>
      <c r="AN8" s="92"/>
      <c r="AO8" s="81"/>
      <c r="AP8" s="81"/>
      <c r="AQ8" s="226"/>
      <c r="AR8" s="239"/>
      <c r="AS8" s="92"/>
      <c r="AT8" s="81"/>
      <c r="AU8" s="81"/>
      <c r="AV8" s="226"/>
      <c r="AW8" s="239"/>
      <c r="AX8" s="234"/>
      <c r="AY8" s="80" t="s">
        <v>313</v>
      </c>
      <c r="AZ8" s="205" t="s">
        <v>314</v>
      </c>
      <c r="BA8" s="217"/>
      <c r="BB8" s="205" t="s">
        <v>336</v>
      </c>
      <c r="BC8" s="205" t="s">
        <v>342</v>
      </c>
      <c r="BD8" s="205" t="s">
        <v>350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26"/>
      <c r="CE8" s="234"/>
      <c r="CF8" s="264"/>
      <c r="CG8" s="274"/>
      <c r="CH8" s="267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03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3490000</v>
      </c>
      <c r="CG14" s="64">
        <f t="shared" si="14"/>
        <v>0</v>
      </c>
      <c r="CH14" s="16">
        <f>SUM(CH15,CH18)</f>
        <v>3490000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5">
        <v>37</v>
      </c>
      <c r="CL15" s="211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5">
        <v>8</v>
      </c>
      <c r="CL16" s="211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160000</v>
      </c>
      <c r="CG18" s="66"/>
      <c r="CH18" s="17">
        <f>SUM(AX18+CE18+CF18+CG18)</f>
        <v>160000</v>
      </c>
      <c r="CK18" s="212"/>
    </row>
    <row r="19" spans="1:91" ht="15" customHeight="1" x14ac:dyDescent="0.15">
      <c r="A19" s="203" t="s">
        <v>22</v>
      </c>
      <c r="B19" s="33">
        <f>SUM(B20:B26)</f>
        <v>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700000</v>
      </c>
      <c r="Q19" s="34">
        <f>SUM(Q20:Q26)</f>
        <v>0</v>
      </c>
      <c r="R19" s="34">
        <f>SUM(R20:R26)</f>
        <v>0</v>
      </c>
      <c r="S19" s="34">
        <f t="shared" si="3"/>
        <v>700000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700000</v>
      </c>
      <c r="AY19" s="33">
        <f>SUM(AY20:AY26)</f>
        <v>50000</v>
      </c>
      <c r="AZ19" s="34">
        <f t="shared" ref="AZ19:CF19" si="26">SUM(AZ20:AZ26)</f>
        <v>80000</v>
      </c>
      <c r="BA19" s="219">
        <f t="shared" ref="BA19" si="27">SUM(BA20:BA26)</f>
        <v>0</v>
      </c>
      <c r="BB19" s="34">
        <f>SUM(BB20:BB26)</f>
        <v>100000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290000</v>
      </c>
      <c r="CF19" s="63">
        <f t="shared" si="26"/>
        <v>0</v>
      </c>
      <c r="CG19" s="64">
        <f>SUM(CG20:CG26)</f>
        <v>-990000</v>
      </c>
      <c r="CH19" s="16">
        <f>SUM(CH20:CH26)</f>
        <v>0</v>
      </c>
    </row>
    <row r="20" spans="1:91" ht="15" customHeight="1" x14ac:dyDescent="0.15">
      <c r="A20" s="203" t="s">
        <v>4</v>
      </c>
      <c r="B20" s="23"/>
      <c r="C20" s="14"/>
      <c r="D20" s="14"/>
      <c r="E20" s="14"/>
      <c r="F20" s="14"/>
      <c r="G20" s="32">
        <f t="shared" si="1"/>
        <v>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14">
        <v>700000</v>
      </c>
      <c r="Q20" s="14"/>
      <c r="R20" s="14"/>
      <c r="S20" s="32">
        <f t="shared" si="3"/>
        <v>700000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700000</v>
      </c>
      <c r="AY20" s="13">
        <v>50000</v>
      </c>
      <c r="AZ20" s="14">
        <v>80000</v>
      </c>
      <c r="BA20" s="218"/>
      <c r="BB20" s="14">
        <v>100000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290000</v>
      </c>
      <c r="CF20" s="61"/>
      <c r="CG20" s="62">
        <f>SUM(AX20,CE20)*-1</f>
        <v>-990000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0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331</v>
      </c>
      <c r="CL28" s="191" t="s">
        <v>332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330</v>
      </c>
      <c r="CK29" s="210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700000</v>
      </c>
      <c r="Q47" s="78">
        <f>SUM(Q12,Q14,Q19,Q27,Q35,Q37,Q40,Q43)</f>
        <v>0</v>
      </c>
      <c r="R47" s="78">
        <f>SUM(R12,R14,R19,R27,R35,R37,R40,R43)</f>
        <v>0</v>
      </c>
      <c r="S47" s="78">
        <f t="shared" si="3"/>
        <v>700000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700000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20">
        <f t="shared" ref="BA47" si="61">SUM(BA12,BA14,BA19,BA27,BA35,BA37,BA40,BA43)</f>
        <v>0</v>
      </c>
      <c r="BB47" s="78">
        <f>SUM(BB12,BB14,BB19,BB27,BB35,BB37,BB40,BB43)</f>
        <v>100000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290000</v>
      </c>
      <c r="CF47" s="79">
        <f t="shared" si="60"/>
        <v>3537000</v>
      </c>
      <c r="CG47" s="79">
        <f>SUM(CG12,CG14,CG19,CG27,CG35,CG37,CG40,CG43)</f>
        <v>-990000</v>
      </c>
      <c r="CH47" s="22">
        <f>SUM(AX47+CE47+CF47+CG47)</f>
        <v>3537000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6" ht="15" customHeight="1" x14ac:dyDescent="0.15">
      <c r="A49" s="6" t="s">
        <v>44</v>
      </c>
      <c r="B49" s="33">
        <f>SUM(B50,B51,B52)</f>
        <v>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700000</v>
      </c>
      <c r="Q49" s="34"/>
      <c r="R49" s="34">
        <f>SUM(R50,R51,R52)</f>
        <v>0</v>
      </c>
      <c r="S49" s="34">
        <f t="shared" ref="S49:S56" si="66">SUM(P49:R49)</f>
        <v>700000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700000</v>
      </c>
      <c r="AY49" s="33">
        <f t="shared" ref="AY49:CD49" si="73">SUM(AY50,AY51,AY52)</f>
        <v>50000</v>
      </c>
      <c r="AZ49" s="34">
        <f t="shared" si="73"/>
        <v>80000</v>
      </c>
      <c r="BA49" s="219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990000</v>
      </c>
      <c r="CG49" s="64">
        <f>SUM(CG50,CG51,CG52)</f>
        <v>-990000</v>
      </c>
      <c r="CH49" s="16">
        <f>SUM(CH50,CH51,CH52)</f>
        <v>990000</v>
      </c>
    </row>
    <row r="50" spans="1:86" ht="15" customHeight="1" x14ac:dyDescent="0.15">
      <c r="A50" s="6" t="s">
        <v>45</v>
      </c>
      <c r="B50" s="13"/>
      <c r="C50" s="14"/>
      <c r="D50" s="14"/>
      <c r="E50" s="14"/>
      <c r="F50" s="14"/>
      <c r="G50" s="32">
        <f t="shared" si="63"/>
        <v>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4">
        <v>700000</v>
      </c>
      <c r="Q50" s="14"/>
      <c r="R50" s="14"/>
      <c r="S50" s="32">
        <f t="shared" si="66"/>
        <v>700000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700000</v>
      </c>
      <c r="AY50" s="13">
        <v>50000</v>
      </c>
      <c r="AZ50" s="14">
        <v>80000</v>
      </c>
      <c r="BA50" s="218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290000</v>
      </c>
      <c r="CF50" s="62">
        <f>SUM(AX20,CE20)</f>
        <v>990000</v>
      </c>
      <c r="CG50" s="62">
        <f>SUM(CF50)*-1</f>
        <v>-990000</v>
      </c>
      <c r="CH50" s="19">
        <f>SUM(AX50+CE50+CF50+CG50)</f>
        <v>990000</v>
      </c>
    </row>
    <row r="51" spans="1:86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6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6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1849926</v>
      </c>
      <c r="CG53" s="64">
        <f>SUM(CG54,CG56:CG59,CG61:CG64,CG66:CG80,CG82:CG87)</f>
        <v>0</v>
      </c>
      <c r="CH53" s="16">
        <f>SUM(CH54,CH56:CH59,CH61:CH64,CH66:CH80,CH82:CH87)</f>
        <v>1489926</v>
      </c>
    </row>
    <row r="54" spans="1:86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6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6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6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6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6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6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0</v>
      </c>
      <c r="CG60" s="62"/>
      <c r="CH60" s="19">
        <f>SUM(CH61:CH63)</f>
        <v>0</v>
      </c>
    </row>
    <row r="61" spans="1:86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6"/>
      <c r="CG61" s="62"/>
      <c r="CH61" s="19">
        <f>SUM(AX61+CE61+CF61+CG61)</f>
        <v>0</v>
      </c>
    </row>
    <row r="62" spans="1:86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6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6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6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6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6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6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6" ht="15" customHeight="1" x14ac:dyDescent="0.15">
      <c r="A69" s="6" t="s">
        <v>344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6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6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6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6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6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6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>SUM(AX75+CE75+CF75+CG75)</f>
        <v>140000</v>
      </c>
    </row>
    <row r="76" spans="1:86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6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6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6">
        <v>0</v>
      </c>
      <c r="CG78" s="62"/>
      <c r="CH78" s="19">
        <f t="shared" si="107"/>
        <v>0</v>
      </c>
    </row>
    <row r="79" spans="1:86" ht="15" customHeight="1" x14ac:dyDescent="0.15">
      <c r="A79" s="223" t="s">
        <v>357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6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5">
        <v>192583</v>
      </c>
      <c r="CG87" s="66"/>
      <c r="CH87" s="17">
        <f t="shared" si="115"/>
        <v>192583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912612</v>
      </c>
      <c r="CG88" s="64">
        <f t="shared" si="126"/>
        <v>0</v>
      </c>
      <c r="CH88" s="16">
        <f>SUM(CH89:CH90)</f>
        <v>912612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912612</v>
      </c>
      <c r="CG89" s="62"/>
      <c r="CH89" s="19">
        <f>SUM(AX89+CE89+CF89+CG89)</f>
        <v>912612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309</v>
      </c>
      <c r="CK98" s="197">
        <v>1</v>
      </c>
      <c r="CL98" s="188">
        <v>20000</v>
      </c>
      <c r="CM98" s="193">
        <f t="shared" si="142"/>
        <v>20000</v>
      </c>
      <c r="CN98" s="1" t="s">
        <v>359</v>
      </c>
    </row>
    <row r="99" spans="1:92" ht="15" customHeight="1" x14ac:dyDescent="0.15">
      <c r="A99" s="7" t="s">
        <v>74</v>
      </c>
      <c r="B99" s="37">
        <f>SUM(B49,B53,B88,B91)</f>
        <v>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700000</v>
      </c>
      <c r="Q99" s="38">
        <f>SUM(Q49,Q53,Q88,Q91)</f>
        <v>0</v>
      </c>
      <c r="R99" s="38">
        <f>SUM(R49,R53,R88,R91)</f>
        <v>0</v>
      </c>
      <c r="S99" s="38">
        <f t="shared" si="118"/>
        <v>700000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700000</v>
      </c>
      <c r="AY99" s="37">
        <f t="shared" ref="AY99:CD99" si="146">SUM(AY49,AY53,AY88,AY91)</f>
        <v>50000</v>
      </c>
      <c r="AZ99" s="38">
        <f t="shared" si="146"/>
        <v>80000</v>
      </c>
      <c r="BA99" s="221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290000</v>
      </c>
      <c r="CF99" s="68">
        <f>SUM(CF49,CF53,CF88,CF91)</f>
        <v>3752538</v>
      </c>
      <c r="CG99" s="69">
        <f>SUM(CG49,CG53,CG88,CG91)</f>
        <v>-990000</v>
      </c>
      <c r="CH99" s="18">
        <f>SUM(AX99+CE99+CF99+CG99)</f>
        <v>3752538</v>
      </c>
      <c r="CJ99" s="207" t="s">
        <v>310</v>
      </c>
      <c r="CK99" s="197">
        <v>1</v>
      </c>
      <c r="CL99" s="188">
        <v>8000</v>
      </c>
      <c r="CM99" s="188">
        <f t="shared" si="142"/>
        <v>8000</v>
      </c>
      <c r="CN99" s="216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0</v>
      </c>
      <c r="AY100" s="37">
        <f t="shared" ref="AY100:CD100" si="151">SUM(AY47-AY99)</f>
        <v>0</v>
      </c>
      <c r="AZ100" s="38">
        <f t="shared" si="151"/>
        <v>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0</v>
      </c>
      <c r="CF100" s="68">
        <f>SUM(CF47-CF99)</f>
        <v>-215538</v>
      </c>
      <c r="CG100" s="69">
        <f>SUM(CG47-CG99)</f>
        <v>0</v>
      </c>
      <c r="CH100" s="18">
        <f t="shared" si="141"/>
        <v>-215538</v>
      </c>
      <c r="CJ100" s="207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304</v>
      </c>
      <c r="CK101" s="196"/>
      <c r="CL101" s="193"/>
      <c r="CM101" s="193">
        <f>SUM(CM89:CM100)</f>
        <v>912612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0</v>
      </c>
      <c r="AY103" s="39">
        <f t="shared" ref="AY103:CD103" si="156">SUM(AY47-AY99)</f>
        <v>0</v>
      </c>
      <c r="AZ103" s="40">
        <f t="shared" si="156"/>
        <v>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0</v>
      </c>
      <c r="CF103" s="67">
        <f>SUM(CF47-CF99)</f>
        <v>-215538</v>
      </c>
      <c r="CG103" s="67">
        <f>SUM(CG47-CG99)</f>
        <v>0</v>
      </c>
      <c r="CH103" s="21">
        <f t="shared" si="141"/>
        <v>-215538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0</v>
      </c>
      <c r="AY118" s="33">
        <f>SUM(AY103+AY117)</f>
        <v>0</v>
      </c>
      <c r="AZ118" s="34">
        <f t="shared" ref="AZ118:CG118" si="204">SUM(AZ103+AZ117)</f>
        <v>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0</v>
      </c>
      <c r="CF118" s="63">
        <f>SUM(CF103+CF117)</f>
        <v>-215538</v>
      </c>
      <c r="CG118" s="64">
        <f t="shared" si="204"/>
        <v>0</v>
      </c>
      <c r="CH118" s="18">
        <f t="shared" si="190"/>
        <v>-215538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2089387</v>
      </c>
      <c r="CG119" s="70">
        <v>0</v>
      </c>
      <c r="CH119" s="18">
        <f t="shared" si="190"/>
        <v>2089387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0</v>
      </c>
      <c r="AY120" s="39">
        <f>SUM(AY118,AY119)</f>
        <v>0</v>
      </c>
      <c r="AZ120" s="40">
        <f t="shared" ref="AZ120:CG120" si="209">SUM(AZ118,AZ119)</f>
        <v>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0</v>
      </c>
      <c r="CF120" s="67">
        <f t="shared" si="209"/>
        <v>1873849</v>
      </c>
      <c r="CG120" s="67">
        <f t="shared" si="209"/>
        <v>0</v>
      </c>
      <c r="CH120" s="18">
        <f t="shared" si="190"/>
        <v>1873849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319</v>
      </c>
      <c r="CK121" s="198">
        <f>+CF99+CF119-CF131</f>
        <v>3968076</v>
      </c>
      <c r="CL121" s="246" t="s">
        <v>328</v>
      </c>
      <c r="CM121" s="246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320</v>
      </c>
      <c r="CK122" s="198">
        <f>+CK123+CK124</f>
        <v>990000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321</v>
      </c>
      <c r="CK123" s="198">
        <f>+G49+O49+S49</f>
        <v>700000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322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323</v>
      </c>
      <c r="CK125" s="198">
        <f>+CF53</f>
        <v>1849926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324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325</v>
      </c>
      <c r="CK127" s="198">
        <f>+CK123/CK122*CK125</f>
        <v>1308028.4848484849</v>
      </c>
      <c r="CL127" s="191" t="s">
        <v>326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327</v>
      </c>
      <c r="CK128" s="199">
        <f>(CK123+CK127+CK126)/CK121</f>
        <v>0.55266796423467823</v>
      </c>
      <c r="CL128" s="191" t="s">
        <v>329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0</v>
      </c>
      <c r="AY131" s="39">
        <f>SUM(AY120,AY130)</f>
        <v>0</v>
      </c>
      <c r="AZ131" s="40">
        <f t="shared" ref="AZ131:CG131" si="234">SUM(AZ120,AZ130)</f>
        <v>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0</v>
      </c>
      <c r="CF131" s="67">
        <f t="shared" si="234"/>
        <v>1873849</v>
      </c>
      <c r="CG131" s="67">
        <f t="shared" si="234"/>
        <v>0</v>
      </c>
      <c r="CH131" s="21">
        <f t="shared" si="221"/>
        <v>1873849</v>
      </c>
    </row>
    <row r="133" spans="1:86" ht="15" customHeight="1" x14ac:dyDescent="0.15">
      <c r="G133" s="4">
        <f>SUM(G99)</f>
        <v>0</v>
      </c>
      <c r="O133" s="4">
        <f>SUM(O99)</f>
        <v>0</v>
      </c>
      <c r="S133" s="4">
        <f>SUM(S99)</f>
        <v>700000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700000</v>
      </c>
      <c r="CC133" s="4" t="s">
        <v>277</v>
      </c>
      <c r="CE133" s="4">
        <f>SUM(CE99)</f>
        <v>290000</v>
      </c>
      <c r="CF133" s="4">
        <f>SUM(CF99-CF50)</f>
        <v>2762538</v>
      </c>
      <c r="CH133" s="4">
        <f>SUM(AX133,CE133,CF133)</f>
        <v>3752538</v>
      </c>
    </row>
  </sheetData>
  <mergeCells count="71"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BN5:BN7"/>
    <mergeCell ref="BC5:BC7"/>
    <mergeCell ref="BD5:BD7"/>
    <mergeCell ref="BE5:BE7"/>
    <mergeCell ref="BF5:BF7"/>
    <mergeCell ref="BG5:BG7"/>
    <mergeCell ref="BK5:BK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53" activePane="bottomLeft" state="frozen"/>
      <selection activeCell="A2" sqref="A2:Y2"/>
      <selection pane="bottomLeft" activeCell="C71" sqref="C71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78" t="s">
        <v>316</v>
      </c>
      <c r="B1" s="278"/>
      <c r="C1" s="278"/>
      <c r="D1" s="278"/>
      <c r="E1" s="279"/>
      <c r="F1" s="279"/>
      <c r="G1" s="279"/>
      <c r="H1" s="279"/>
      <c r="I1" s="279"/>
      <c r="J1" s="279"/>
      <c r="K1" s="279"/>
    </row>
    <row r="2" spans="1:13" ht="18.75" customHeight="1" x14ac:dyDescent="0.15">
      <c r="A2" s="280" t="s">
        <v>351</v>
      </c>
      <c r="B2" s="280"/>
      <c r="C2" s="280"/>
      <c r="D2" s="280"/>
      <c r="E2" s="281"/>
      <c r="F2" s="281"/>
      <c r="G2" s="281"/>
      <c r="H2" s="281"/>
      <c r="I2" s="281"/>
      <c r="J2" s="281"/>
      <c r="K2" s="281"/>
    </row>
    <row r="3" spans="1:13" ht="15" customHeight="1" thickBot="1" x14ac:dyDescent="0.2">
      <c r="C3" s="282"/>
      <c r="D3" s="282"/>
      <c r="F3" s="282"/>
      <c r="G3" s="282"/>
      <c r="K3" s="213"/>
    </row>
    <row r="4" spans="1:13" s="110" customFormat="1" ht="30" customHeight="1" thickBot="1" x14ac:dyDescent="0.2">
      <c r="A4" s="113" t="s">
        <v>142</v>
      </c>
      <c r="B4" s="283" t="s">
        <v>352</v>
      </c>
      <c r="C4" s="284"/>
      <c r="D4" s="285"/>
      <c r="E4" s="286" t="s">
        <v>353</v>
      </c>
      <c r="F4" s="284"/>
      <c r="G4" s="285"/>
      <c r="H4" s="287" t="s">
        <v>143</v>
      </c>
      <c r="I4" s="284"/>
      <c r="J4" s="285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3490000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-462000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6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6" t="s">
        <v>355</v>
      </c>
      <c r="M12" s="214"/>
    </row>
    <row r="13" spans="1:13" ht="18" customHeight="1" x14ac:dyDescent="0.15">
      <c r="A13" s="130" t="s">
        <v>343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6" t="s">
        <v>349</v>
      </c>
      <c r="M13" s="214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160000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80000</v>
      </c>
      <c r="J14" s="126" t="s">
        <v>151</v>
      </c>
      <c r="K14" s="208" t="s">
        <v>356</v>
      </c>
      <c r="M14" s="214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0</v>
      </c>
      <c r="D15" s="118"/>
      <c r="E15" s="116"/>
      <c r="F15" s="122">
        <f>SUM(F16:F22)</f>
        <v>0</v>
      </c>
      <c r="G15" s="118"/>
      <c r="H15" s="119"/>
      <c r="I15" s="122">
        <f t="shared" si="0"/>
        <v>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0</v>
      </c>
      <c r="J19" s="118" t="s">
        <v>151</v>
      </c>
      <c r="K19" s="206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6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-230000</v>
      </c>
      <c r="J25" s="118" t="s">
        <v>151</v>
      </c>
      <c r="K25" s="206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6"/>
      <c r="M34" s="214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6" t="s">
        <v>346</v>
      </c>
      <c r="M38" s="214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3537000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-680000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990000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-374000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990000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-374000</v>
      </c>
      <c r="J46" s="118" t="s">
        <v>151</v>
      </c>
      <c r="K46" s="206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1489926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-686629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6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0</v>
      </c>
      <c r="D56" s="118"/>
      <c r="E56" s="116"/>
      <c r="F56" s="117">
        <f>SUM(F57:F59)</f>
        <v>0</v>
      </c>
      <c r="G56" s="118"/>
      <c r="H56" s="119"/>
      <c r="I56" s="117">
        <f t="shared" si="1"/>
        <v>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24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22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337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338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22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339</v>
      </c>
    </row>
    <row r="65" spans="1:11" ht="18" customHeight="1" x14ac:dyDescent="0.15">
      <c r="A65" s="121" t="s">
        <v>345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22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09" t="s">
        <v>348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22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09" t="s">
        <v>347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340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0</v>
      </c>
      <c r="D74" s="118" t="s">
        <v>151</v>
      </c>
      <c r="E74" s="116" t="s">
        <v>150</v>
      </c>
      <c r="F74" s="222">
        <v>186664</v>
      </c>
      <c r="G74" s="118" t="s">
        <v>151</v>
      </c>
      <c r="H74" s="119" t="s">
        <v>150</v>
      </c>
      <c r="I74" s="117">
        <f t="shared" si="2"/>
        <v>-186664</v>
      </c>
      <c r="J74" s="118" t="s">
        <v>151</v>
      </c>
      <c r="K74" s="120"/>
    </row>
    <row r="75" spans="1:11" ht="18" customHeight="1" x14ac:dyDescent="0.15">
      <c r="A75" s="121" t="s">
        <v>354</v>
      </c>
      <c r="B75" s="116"/>
      <c r="C75" s="117">
        <f>SUM('霧島青年会議所正味財産計算書内訳表 (様式)'!CF79)</f>
        <v>360000</v>
      </c>
      <c r="D75" s="118"/>
      <c r="E75" s="116"/>
      <c r="F75" s="222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6" t="s">
        <v>341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192583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158635</v>
      </c>
      <c r="J83" s="118" t="s">
        <v>151</v>
      </c>
      <c r="K83" s="206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912612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-147080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912612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-147080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3752538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-847709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-215538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167709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-215538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167709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1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1" ht="18" customHeight="1" x14ac:dyDescent="0.15">
      <c r="A114" s="136" t="s">
        <v>252</v>
      </c>
      <c r="B114" s="165"/>
      <c r="C114" s="122">
        <f>SUM('霧島青年会議所正味財産計算書内訳表 (様式)'!CH118)</f>
        <v>-215538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167709</v>
      </c>
      <c r="J114" s="166"/>
      <c r="K114" s="123"/>
    </row>
    <row r="115" spans="1:11" ht="18" customHeight="1" x14ac:dyDescent="0.15">
      <c r="A115" s="151" t="s">
        <v>253</v>
      </c>
      <c r="B115" s="137"/>
      <c r="C115" s="152">
        <f>SUM('霧島青年会議所正味財産計算書内訳表 (様式)'!CH119)</f>
        <v>2089387</v>
      </c>
      <c r="D115" s="149"/>
      <c r="E115" s="156"/>
      <c r="F115" s="152">
        <v>2560542</v>
      </c>
      <c r="G115" s="149"/>
      <c r="H115" s="156"/>
      <c r="I115" s="152">
        <f>SUM(C115-F115)</f>
        <v>-471155</v>
      </c>
      <c r="J115" s="149"/>
      <c r="K115" s="153"/>
    </row>
    <row r="116" spans="1:11" ht="18" customHeight="1" x14ac:dyDescent="0.15">
      <c r="A116" s="136" t="s">
        <v>254</v>
      </c>
      <c r="B116" s="137"/>
      <c r="C116" s="138">
        <f>SUM('霧島青年会議所正味財産計算書内訳表 (様式)'!CH120)</f>
        <v>1873849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-303446</v>
      </c>
      <c r="J116" s="139"/>
      <c r="K116" s="141"/>
    </row>
    <row r="117" spans="1:11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1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1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1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1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1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1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1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1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1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1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1873849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-303446</v>
      </c>
      <c r="J127" s="181"/>
      <c r="K127" s="183"/>
    </row>
    <row r="128" spans="1:11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2018-10-31T00:54:00Z</dcterms:modified>
</cp:coreProperties>
</file>