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理事会/第４回/"/>
    </mc:Choice>
  </mc:AlternateContent>
  <bookViews>
    <workbookView xWindow="4600" yWindow="460" windowWidth="22720" windowHeight="13540" tabRatio="910" activeTab="1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20" i="79" l="1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33" i="79"/>
  <c r="P49" i="79"/>
  <c r="P55" i="79"/>
  <c r="P60" i="79"/>
  <c r="P65" i="79"/>
  <c r="P81" i="79"/>
  <c r="P53" i="79"/>
  <c r="P88" i="79"/>
  <c r="P92" i="79"/>
  <c r="P91" i="79"/>
  <c r="P99" i="79"/>
  <c r="Q49" i="79"/>
  <c r="B49" i="79"/>
  <c r="C49" i="79"/>
  <c r="D49" i="79"/>
  <c r="E49" i="79"/>
  <c r="F49" i="79"/>
  <c r="G49" i="79"/>
  <c r="H49" i="79"/>
  <c r="I49" i="79"/>
  <c r="J49" i="79"/>
  <c r="K49" i="79"/>
  <c r="L49" i="79"/>
  <c r="M49" i="79"/>
  <c r="N49" i="79"/>
  <c r="O49" i="79"/>
  <c r="R49" i="79"/>
  <c r="S49" i="79"/>
  <c r="CK123" i="79"/>
  <c r="AY49" i="79"/>
  <c r="AZ49" i="79"/>
  <c r="BA49" i="79"/>
  <c r="BB49" i="79"/>
  <c r="BC49" i="79"/>
  <c r="BD49" i="79"/>
  <c r="BE49" i="79"/>
  <c r="BF49" i="79"/>
  <c r="BG49" i="79"/>
  <c r="BH49" i="79"/>
  <c r="BI49" i="79"/>
  <c r="BJ49" i="79"/>
  <c r="BK49" i="79"/>
  <c r="BL49" i="79"/>
  <c r="BM49" i="79"/>
  <c r="BN49" i="79"/>
  <c r="BO49" i="79"/>
  <c r="BP49" i="79"/>
  <c r="BQ49" i="79"/>
  <c r="BR49" i="79"/>
  <c r="BS49" i="79"/>
  <c r="BT49" i="79"/>
  <c r="BU49" i="79"/>
  <c r="BV49" i="79"/>
  <c r="BW49" i="79"/>
  <c r="BX49" i="79"/>
  <c r="BY49" i="79"/>
  <c r="BZ49" i="79"/>
  <c r="CA49" i="79"/>
  <c r="CB49" i="79"/>
  <c r="CC49" i="79"/>
  <c r="CD49" i="79"/>
  <c r="CE49" i="79"/>
  <c r="CK124" i="79"/>
  <c r="CK122" i="79"/>
  <c r="CK125" i="79"/>
  <c r="CK127" i="79"/>
  <c r="CK126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CF103" i="79"/>
  <c r="CF106" i="79"/>
  <c r="CF111" i="79"/>
  <c r="CF114" i="79"/>
  <c r="CF116" i="79"/>
  <c r="CF117" i="79"/>
  <c r="CF118" i="79"/>
  <c r="CF120" i="79"/>
  <c r="CF128" i="79"/>
  <c r="CF130" i="79"/>
  <c r="CF131" i="79"/>
  <c r="CK121" i="79"/>
  <c r="CK128" i="79"/>
  <c r="AW75" i="79"/>
  <c r="AR75" i="79"/>
  <c r="AM75" i="79"/>
  <c r="Y75" i="79"/>
  <c r="S75" i="79"/>
  <c r="O75" i="79"/>
  <c r="G75" i="79"/>
  <c r="AX75" i="79"/>
  <c r="CE75" i="79"/>
  <c r="CH75" i="79"/>
  <c r="AY55" i="79"/>
  <c r="AY60" i="79"/>
  <c r="AY65" i="79"/>
  <c r="AY81" i="79"/>
  <c r="AY53" i="79"/>
  <c r="AY88" i="79"/>
  <c r="AY92" i="79"/>
  <c r="AY91" i="79"/>
  <c r="AY99" i="79"/>
  <c r="AZ55" i="79"/>
  <c r="AZ60" i="79"/>
  <c r="AZ65" i="79"/>
  <c r="AZ81" i="79"/>
  <c r="AZ53" i="79"/>
  <c r="AZ88" i="79"/>
  <c r="AZ92" i="79"/>
  <c r="AZ91" i="79"/>
  <c r="AZ99" i="79"/>
  <c r="BA55" i="79"/>
  <c r="BA60" i="79"/>
  <c r="BA65" i="79"/>
  <c r="BA81" i="79"/>
  <c r="BA53" i="79"/>
  <c r="BA88" i="79"/>
  <c r="BA92" i="79"/>
  <c r="BA91" i="79"/>
  <c r="BA99" i="79"/>
  <c r="BB55" i="79"/>
  <c r="BB60" i="79"/>
  <c r="BB65" i="79"/>
  <c r="BB81" i="79"/>
  <c r="BB53" i="79"/>
  <c r="BB88" i="79"/>
  <c r="BB92" i="79"/>
  <c r="BB91" i="79"/>
  <c r="BB99" i="79"/>
  <c r="BC55" i="79"/>
  <c r="BC60" i="79"/>
  <c r="BC65" i="79"/>
  <c r="BC81" i="79"/>
  <c r="BC53" i="79"/>
  <c r="BC88" i="79"/>
  <c r="BC92" i="79"/>
  <c r="BC91" i="79"/>
  <c r="BC99" i="79"/>
  <c r="BD55" i="79"/>
  <c r="BD60" i="79"/>
  <c r="BD65" i="79"/>
  <c r="BD81" i="79"/>
  <c r="BD53" i="79"/>
  <c r="BD88" i="79"/>
  <c r="BD92" i="79"/>
  <c r="BD91" i="79"/>
  <c r="BD99" i="79"/>
  <c r="BE55" i="79"/>
  <c r="BE60" i="79"/>
  <c r="BE65" i="79"/>
  <c r="BE81" i="79"/>
  <c r="BE53" i="79"/>
  <c r="BE88" i="79"/>
  <c r="BE92" i="79"/>
  <c r="BE91" i="79"/>
  <c r="BE99" i="79"/>
  <c r="BF55" i="79"/>
  <c r="BF60" i="79"/>
  <c r="BF65" i="79"/>
  <c r="BF81" i="79"/>
  <c r="BF53" i="79"/>
  <c r="BF88" i="79"/>
  <c r="BF92" i="79"/>
  <c r="BF91" i="79"/>
  <c r="BF99" i="79"/>
  <c r="BG55" i="79"/>
  <c r="BG60" i="79"/>
  <c r="BG65" i="79"/>
  <c r="BG81" i="79"/>
  <c r="BG53" i="79"/>
  <c r="BG88" i="79"/>
  <c r="BG92" i="79"/>
  <c r="BG91" i="79"/>
  <c r="BG99" i="79"/>
  <c r="BH55" i="79"/>
  <c r="BH60" i="79"/>
  <c r="BH65" i="79"/>
  <c r="BH81" i="79"/>
  <c r="BH53" i="79"/>
  <c r="BH88" i="79"/>
  <c r="BH92" i="79"/>
  <c r="BH91" i="79"/>
  <c r="BH99" i="79"/>
  <c r="BI55" i="79"/>
  <c r="BI60" i="79"/>
  <c r="BI65" i="79"/>
  <c r="BI81" i="79"/>
  <c r="BI53" i="79"/>
  <c r="BI88" i="79"/>
  <c r="BI92" i="79"/>
  <c r="BI91" i="79"/>
  <c r="BI99" i="79"/>
  <c r="BJ55" i="79"/>
  <c r="BJ60" i="79"/>
  <c r="BJ65" i="79"/>
  <c r="BJ81" i="79"/>
  <c r="BJ53" i="79"/>
  <c r="BJ88" i="79"/>
  <c r="BJ92" i="79"/>
  <c r="BJ91" i="79"/>
  <c r="BJ99" i="79"/>
  <c r="BK55" i="79"/>
  <c r="BK60" i="79"/>
  <c r="BK65" i="79"/>
  <c r="BK81" i="79"/>
  <c r="BK53" i="79"/>
  <c r="BK88" i="79"/>
  <c r="BK92" i="79"/>
  <c r="BK91" i="79"/>
  <c r="BK99" i="79"/>
  <c r="BL55" i="79"/>
  <c r="BL60" i="79"/>
  <c r="BL65" i="79"/>
  <c r="BL81" i="79"/>
  <c r="BL53" i="79"/>
  <c r="BL88" i="79"/>
  <c r="BL92" i="79"/>
  <c r="BL91" i="79"/>
  <c r="BL99" i="79"/>
  <c r="BM55" i="79"/>
  <c r="BM60" i="79"/>
  <c r="BM65" i="79"/>
  <c r="BM81" i="79"/>
  <c r="BM53" i="79"/>
  <c r="BM88" i="79"/>
  <c r="BM92" i="79"/>
  <c r="BM91" i="79"/>
  <c r="BM99" i="79"/>
  <c r="BN55" i="79"/>
  <c r="BN60" i="79"/>
  <c r="BN65" i="79"/>
  <c r="BN81" i="79"/>
  <c r="BN53" i="79"/>
  <c r="BN88" i="79"/>
  <c r="BN92" i="79"/>
  <c r="BN91" i="79"/>
  <c r="BN99" i="79"/>
  <c r="BO55" i="79"/>
  <c r="BO60" i="79"/>
  <c r="BO65" i="79"/>
  <c r="BO81" i="79"/>
  <c r="BO53" i="79"/>
  <c r="BO88" i="79"/>
  <c r="BO92" i="79"/>
  <c r="BO91" i="79"/>
  <c r="BO99" i="79"/>
  <c r="BP55" i="79"/>
  <c r="BP60" i="79"/>
  <c r="BP65" i="79"/>
  <c r="BP81" i="79"/>
  <c r="BP53" i="79"/>
  <c r="BP88" i="79"/>
  <c r="BP92" i="79"/>
  <c r="BP91" i="79"/>
  <c r="BP99" i="79"/>
  <c r="BQ55" i="79"/>
  <c r="BQ60" i="79"/>
  <c r="BQ65" i="79"/>
  <c r="BQ81" i="79"/>
  <c r="BQ53" i="79"/>
  <c r="BQ88" i="79"/>
  <c r="BQ92" i="79"/>
  <c r="BQ91" i="79"/>
  <c r="BQ99" i="79"/>
  <c r="BR55" i="79"/>
  <c r="BR60" i="79"/>
  <c r="BR65" i="79"/>
  <c r="BR81" i="79"/>
  <c r="BR53" i="79"/>
  <c r="BR88" i="79"/>
  <c r="BR92" i="79"/>
  <c r="BR91" i="79"/>
  <c r="BR99" i="79"/>
  <c r="BS55" i="79"/>
  <c r="BS60" i="79"/>
  <c r="BS65" i="79"/>
  <c r="BS81" i="79"/>
  <c r="BS53" i="79"/>
  <c r="BS88" i="79"/>
  <c r="BS92" i="79"/>
  <c r="BS91" i="79"/>
  <c r="BS99" i="79"/>
  <c r="BT55" i="79"/>
  <c r="BT60" i="79"/>
  <c r="BT65" i="79"/>
  <c r="BT81" i="79"/>
  <c r="BT53" i="79"/>
  <c r="BT88" i="79"/>
  <c r="BT92" i="79"/>
  <c r="BT91" i="79"/>
  <c r="BT99" i="79"/>
  <c r="BU55" i="79"/>
  <c r="BU60" i="79"/>
  <c r="BU65" i="79"/>
  <c r="BU81" i="79"/>
  <c r="BU53" i="79"/>
  <c r="BU88" i="79"/>
  <c r="BU92" i="79"/>
  <c r="BU91" i="79"/>
  <c r="BU99" i="79"/>
  <c r="BV55" i="79"/>
  <c r="BV60" i="79"/>
  <c r="BV65" i="79"/>
  <c r="BV81" i="79"/>
  <c r="BV53" i="79"/>
  <c r="BV88" i="79"/>
  <c r="BV92" i="79"/>
  <c r="BV91" i="79"/>
  <c r="BV99" i="79"/>
  <c r="BW55" i="79"/>
  <c r="BW60" i="79"/>
  <c r="BW65" i="79"/>
  <c r="BW81" i="79"/>
  <c r="BW53" i="79"/>
  <c r="BW88" i="79"/>
  <c r="BW92" i="79"/>
  <c r="BW91" i="79"/>
  <c r="BW99" i="79"/>
  <c r="BX55" i="79"/>
  <c r="BX60" i="79"/>
  <c r="BX65" i="79"/>
  <c r="BX81" i="79"/>
  <c r="BX53" i="79"/>
  <c r="BX88" i="79"/>
  <c r="BX92" i="79"/>
  <c r="BX91" i="79"/>
  <c r="BX99" i="79"/>
  <c r="BY55" i="79"/>
  <c r="BY60" i="79"/>
  <c r="BY65" i="79"/>
  <c r="BY81" i="79"/>
  <c r="BY53" i="79"/>
  <c r="BY88" i="79"/>
  <c r="BY92" i="79"/>
  <c r="BY91" i="79"/>
  <c r="BY99" i="79"/>
  <c r="BZ55" i="79"/>
  <c r="BZ60" i="79"/>
  <c r="BZ65" i="79"/>
  <c r="BZ81" i="79"/>
  <c r="BZ53" i="79"/>
  <c r="BZ88" i="79"/>
  <c r="BZ92" i="79"/>
  <c r="BZ91" i="79"/>
  <c r="BZ99" i="79"/>
  <c r="CA55" i="79"/>
  <c r="CA60" i="79"/>
  <c r="CA65" i="79"/>
  <c r="CA81" i="79"/>
  <c r="CA53" i="79"/>
  <c r="CA88" i="79"/>
  <c r="CA92" i="79"/>
  <c r="CA91" i="79"/>
  <c r="CA99" i="79"/>
  <c r="CB55" i="79"/>
  <c r="CB60" i="79"/>
  <c r="CB65" i="79"/>
  <c r="CB81" i="79"/>
  <c r="CB53" i="79"/>
  <c r="CB88" i="79"/>
  <c r="CB92" i="79"/>
  <c r="CB91" i="79"/>
  <c r="CB99" i="79"/>
  <c r="CC55" i="79"/>
  <c r="CC60" i="79"/>
  <c r="CC65" i="79"/>
  <c r="CC81" i="79"/>
  <c r="CC53" i="79"/>
  <c r="CC88" i="79"/>
  <c r="CC92" i="79"/>
  <c r="CC91" i="79"/>
  <c r="CC99" i="79"/>
  <c r="CD55" i="79"/>
  <c r="CD60" i="79"/>
  <c r="CD65" i="79"/>
  <c r="CD81" i="79"/>
  <c r="CD53" i="79"/>
  <c r="CD88" i="79"/>
  <c r="CD92" i="79"/>
  <c r="CD91" i="79"/>
  <c r="CD99" i="79"/>
  <c r="CE99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Q55" i="79"/>
  <c r="Q60" i="79"/>
  <c r="Q65" i="79"/>
  <c r="Q81" i="79"/>
  <c r="Q53" i="79"/>
  <c r="Q88" i="79"/>
  <c r="Q92" i="79"/>
  <c r="Q91" i="79"/>
  <c r="Q99" i="79"/>
  <c r="R55" i="79"/>
  <c r="R60" i="79"/>
  <c r="R65" i="79"/>
  <c r="R81" i="79"/>
  <c r="R53" i="79"/>
  <c r="R88" i="79"/>
  <c r="R92" i="79"/>
  <c r="R91" i="79"/>
  <c r="R99" i="79"/>
  <c r="S99" i="79"/>
  <c r="H55" i="79"/>
  <c r="H60" i="79"/>
  <c r="H65" i="79"/>
  <c r="H81" i="79"/>
  <c r="H53" i="79"/>
  <c r="H88" i="79"/>
  <c r="H92" i="79"/>
  <c r="H91" i="79"/>
  <c r="H99" i="79"/>
  <c r="I55" i="79"/>
  <c r="I60" i="79"/>
  <c r="I65" i="79"/>
  <c r="I81" i="79"/>
  <c r="I53" i="79"/>
  <c r="I88" i="79"/>
  <c r="I92" i="79"/>
  <c r="I91" i="79"/>
  <c r="I99" i="79"/>
  <c r="J55" i="79"/>
  <c r="J60" i="79"/>
  <c r="J65" i="79"/>
  <c r="J81" i="79"/>
  <c r="J53" i="79"/>
  <c r="J88" i="79"/>
  <c r="J92" i="79"/>
  <c r="J91" i="79"/>
  <c r="J99" i="79"/>
  <c r="K55" i="79"/>
  <c r="K60" i="79"/>
  <c r="K65" i="79"/>
  <c r="K81" i="79"/>
  <c r="K53" i="79"/>
  <c r="K88" i="79"/>
  <c r="K92" i="79"/>
  <c r="K91" i="79"/>
  <c r="K99" i="79"/>
  <c r="L55" i="79"/>
  <c r="L60" i="79"/>
  <c r="L65" i="79"/>
  <c r="L81" i="79"/>
  <c r="L53" i="79"/>
  <c r="L88" i="79"/>
  <c r="L92" i="79"/>
  <c r="L91" i="79"/>
  <c r="L99" i="79"/>
  <c r="M55" i="79"/>
  <c r="M60" i="79"/>
  <c r="M65" i="79"/>
  <c r="M81" i="79"/>
  <c r="M53" i="79"/>
  <c r="M88" i="79"/>
  <c r="M92" i="79"/>
  <c r="M91" i="79"/>
  <c r="M99" i="79"/>
  <c r="N55" i="79"/>
  <c r="N60" i="79"/>
  <c r="N65" i="79"/>
  <c r="N81" i="79"/>
  <c r="N53" i="79"/>
  <c r="N88" i="79"/>
  <c r="N92" i="79"/>
  <c r="N91" i="79"/>
  <c r="N99" i="79"/>
  <c r="O99" i="79"/>
  <c r="B55" i="79"/>
  <c r="B60" i="79"/>
  <c r="B65" i="79"/>
  <c r="B81" i="79"/>
  <c r="B53" i="79"/>
  <c r="B88" i="79"/>
  <c r="B92" i="79"/>
  <c r="B91" i="79"/>
  <c r="B99" i="79"/>
  <c r="C55" i="79"/>
  <c r="C60" i="79"/>
  <c r="C65" i="79"/>
  <c r="C81" i="79"/>
  <c r="C53" i="79"/>
  <c r="C88" i="79"/>
  <c r="C92" i="79"/>
  <c r="C91" i="79"/>
  <c r="C99" i="79"/>
  <c r="D55" i="79"/>
  <c r="D60" i="79"/>
  <c r="D65" i="79"/>
  <c r="D81" i="79"/>
  <c r="D53" i="79"/>
  <c r="D88" i="79"/>
  <c r="D92" i="79"/>
  <c r="D91" i="79"/>
  <c r="D99" i="79"/>
  <c r="E55" i="79"/>
  <c r="E60" i="79"/>
  <c r="E65" i="79"/>
  <c r="E81" i="79"/>
  <c r="E53" i="79"/>
  <c r="E88" i="79"/>
  <c r="E92" i="79"/>
  <c r="E91" i="79"/>
  <c r="E99" i="79"/>
  <c r="F55" i="79"/>
  <c r="F60" i="79"/>
  <c r="F65" i="79"/>
  <c r="F81" i="79"/>
  <c r="F53" i="79"/>
  <c r="F88" i="79"/>
  <c r="F92" i="79"/>
  <c r="F91" i="79"/>
  <c r="F99" i="79"/>
  <c r="G99" i="79"/>
  <c r="AX99" i="79"/>
  <c r="CG50" i="79"/>
  <c r="CG49" i="79"/>
  <c r="CG53" i="79"/>
  <c r="CG88" i="79"/>
  <c r="CG91" i="79"/>
  <c r="CG99" i="79"/>
  <c r="CH99" i="79"/>
  <c r="S133" i="79"/>
  <c r="CM29" i="79"/>
  <c r="P29" i="79"/>
  <c r="P27" i="79"/>
  <c r="CF100" i="79"/>
  <c r="C75" i="82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G133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AR13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133" i="79"/>
  <c r="AA103" i="79"/>
  <c r="AA118" i="79"/>
  <c r="AA120" i="79"/>
  <c r="AA131" i="79"/>
  <c r="AX130" i="79"/>
  <c r="CH130" i="79"/>
  <c r="C126" i="82"/>
  <c r="I126" i="82"/>
  <c r="Y133" i="79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133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H133" i="79"/>
  <c r="C95" i="82"/>
  <c r="I95" i="82"/>
  <c r="CH103" i="79"/>
  <c r="C99" i="82"/>
  <c r="I99" i="82"/>
  <c r="CH118" i="79"/>
  <c r="C114" i="82"/>
  <c r="I114" i="82"/>
  <c r="CH120" i="79"/>
  <c r="C116" i="82"/>
  <c r="I116" i="82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<sst xmlns="http://schemas.openxmlformats.org/spreadsheetml/2006/main" count="796" uniqueCount="364">
  <si>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</si>
  <si>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</si>
  <si>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</si>
  <si>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</si>
  <si>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</si>
  <si>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</si>
  <si>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</si>
  <si>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</si>
  <si>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</si>
  <si>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</si>
  <si>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</si>
  <si>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</si>
  <si>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</si>
  <si>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</si>
  <si>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</si>
  <si>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</si>
  <si>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</si>
  <si>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</si>
  <si>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</si>
  <si>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</si>
  <si>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</si>
  <si>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</si>
  <si>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</si>
  <si>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</si>
  <si>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</si>
  <si>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</si>
  <si>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</si>
  <si>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</si>
  <si>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</si>
  <si>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</si>
  <si>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</si>
  <si>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</si>
  <si>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</si>
  <si>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</si>
  <si>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</si>
  <si>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</si>
  <si>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</si>
  <si>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</si>
  <si>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</si>
  <si>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</si>
  <si>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</si>
  <si>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</si>
  <si>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</si>
  <si>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</si>
  <si>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</si>
  <si>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</si>
  <si>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</si>
  <si>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</si>
  <si>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</si>
  <si>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</si>
  <si>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</si>
  <si>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</si>
  <si>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</si>
  <si>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</si>
  <si>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</si>
  <si>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</si>
  <si>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</si>
  <si>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</si>
  <si>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</si>
  <si>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</si>
  <si>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</si>
  <si>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</si>
  <si>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</si>
  <si>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</si>
  <si>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</si>
  <si>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</si>
  <si>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</si>
  <si>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</si>
  <si>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</si>
  <si>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</si>
  <si>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</si>
  <si>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</si>
  <si>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</si>
  <si>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</si>
  <si>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</si>
  <si>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</si>
  <si>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</si>
  <si>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</si>
  <si>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</si>
  <si>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</si>
  <si>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</si>
  <si>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</si>
  <si>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</si>
  <si>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</si>
  <si>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</si>
  <si>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</si>
  <si>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</si>
  <si>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</si>
  <si>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</si>
  <si>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</si>
  <si>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</si>
  <si>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</si>
  <si>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</si>
  <si>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</si>
  <si>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</si>
  <si>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</si>
  <si>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</si>
  <si>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</si>
  <si>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</si>
  <si>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</si>
  <si>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</si>
  <si>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</si>
  <si>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</si>
  <si>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</si>
  <si>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</si>
  <si>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</si>
  <si>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</si>
  <si>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</si>
  <si>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</si>
  <si>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</si>
  <si>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</si>
  <si>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</si>
  <si>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</si>
  <si>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</si>
  <si>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</si>
  <si>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</si>
  <si>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</si>
  <si>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</si>
  <si>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</si>
  <si>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</si>
  <si>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</si>
  <si>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</si>
  <si>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</si>
  <si>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</si>
  <si>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</si>
  <si>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</si>
  <si>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</si>
  <si>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</si>
  <si>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</si>
  <si>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</si>
  <si>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</si>
  <si>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</si>
  <si>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</si>
  <si>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</si>
  <si>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</si>
  <si>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</si>
  <si>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</si>
  <si>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</si>
  <si>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</si>
  <si>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</si>
  <si>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</si>
  <si>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</si>
  <si>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</si>
  <si>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</si>
  <si>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</si>
  <si>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</si>
  <si>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</si>
  <si>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</si>
  <si>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</si>
  <si>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</si>
  <si>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</si>
  <si>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</si>
  <si>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</si>
  <si>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</si>
  <si>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</si>
  <si>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</si>
  <si>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</si>
  <si>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</si>
  <si>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</si>
  <si>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</si>
  <si>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</si>
  <si>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</si>
  <si>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</si>
  <si>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</si>
  <si>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</si>
  <si>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</si>
  <si>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</si>
  <si>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</si>
  <si>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</si>
  <si>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</si>
  <si>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</si>
  <si>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</si>
  <si>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</si>
  <si>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</si>
  <si>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</si>
  <si>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</si>
  <si>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</si>
  <si>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</si>
  <si>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</si>
  <si>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</si>
  <si>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</si>
  <si>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</si>
  <si>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</si>
  <si>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</si>
  <si>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</si>
  <si>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</si>
  <si>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</si>
  <si>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</si>
  <si>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</si>
  <si>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</si>
  <si>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</si>
  <si>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</si>
  <si>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</si>
  <si>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</si>
  <si>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</si>
  <si>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</si>
  <si>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</si>
  <si>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</si>
  <si>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</si>
  <si>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</si>
  <si>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</si>
  <si>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</si>
  <si>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</si>
  <si>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</si>
  <si>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</si>
  <si>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</si>
  <si>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</si>
  <si>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</si>
  <si>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</si>
  <si>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</si>
  <si>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</si>
  <si>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</si>
  <si>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</si>
  <si>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</si>
  <si>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</si>
  <si>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</si>
  <si>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</si>
  <si>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</si>
  <si>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</si>
  <si>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</si>
  <si>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</si>
  <si>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</si>
  <si>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</si>
  <si>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</si>
  <si>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</si>
  <si>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</si>
  <si>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</si>
  <si>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</si>
  <si>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</si>
  <si>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</si>
  <si>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</si>
  <si>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</si>
  <si>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</si>
  <si>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</si>
  <si>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</si>
  <si>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</si>
  <si>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</si>
  <si>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</si>
  <si>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</si>
  <si>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</si>
  <si>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</si>
  <si>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</si>
  <si>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</si>
  <si>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</si>
  <si>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</si>
  <si>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</si>
  <si>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</si>
  <si>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</si>
  <si>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</si>
  <si>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</si>
  <si>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</si>
  <si>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</si>
  <si>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</si>
  <si>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</si>
  <si>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</si>
  <si>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</si>
  <si>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</si>
  <si>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</si>
  <si>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</si>
  <si>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</si>
  <si>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</si>
  <si>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</si>
  <si>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</si>
  <si>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</si>
  <si>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</si>
  <si>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</si>
  <si>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</si>
  <si>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</si>
  <si>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</si>
  <si>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</si>
  <si>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</si>
  <si>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</si>
  <si>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</si>
  <si>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</si>
  <si>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</si>
  <si>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</si>
  <si>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</si>
  <si>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</si>
  <si>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</si>
  <si>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</si>
  <si>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</si>
  <si>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</si>
  <si>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</si>
  <si>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</si>
  <si>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</si>
  <si>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</si>
  <si>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</si>
  <si>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</si>
  <si>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</si>
  <si>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</si>
  <si>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</si>
  <si>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</si>
  <si>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</si>
  <si>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</si>
  <si>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</si>
  <si>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</si>
  <si>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</si>
  <si>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</si>
  <si>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</si>
  <si>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</si>
  <si>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</si>
  <si>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</si>
  <si>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</si>
  <si>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</si>
  <si>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</si>
  <si>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</si>
  <si>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</si>
  <si>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</si>
  <si>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</si>
  <si>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</si>
  <si>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</si>
  <si>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</si>
  <si>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</si>
  <si>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</si>
  <si>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</si>
  <si>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</si>
  <si>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</si>
  <si>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</si>
  <si>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</si>
  <si>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</si>
  <si>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</si>
  <si>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</si>
  <si>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</si>
  <si>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</si>
  <si>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</si>
  <si>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</si>
  <si>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</si>
  <si>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</si>
  <si>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</si>
  <si>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</si>
  <si>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</si>
  <si>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</si>
  <si>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</si>
  <si>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</si>
  <si>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</si>
  <si>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</si>
  <si>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研修事業</t>
    <rPh sb="0" eb="2">
      <t>ケンシュウ</t>
    </rPh>
    <rPh sb="2" eb="4">
      <t>ジギョウ</t>
    </rPh>
    <phoneticPr fontId="2"/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</si>
  <si>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</si>
  <si>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</si>
  <si>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</si>
  <si>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</si>
  <si>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</si>
  <si>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</si>
  <si>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</si>
  <si>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</si>
  <si>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</si>
  <si>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</si>
  <si>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</si>
  <si>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</si>
  <si>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</si>
  <si>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</si>
  <si>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</si>
  <si>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</si>
  <si>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</si>
  <si>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　　事務局給与</t>
    <rPh sb="2" eb="7">
      <t>ジムキョk</t>
    </rPh>
    <phoneticPr fontId="2"/>
  </si>
  <si>
    <t>合計
(2019年予算額)</t>
    <phoneticPr fontId="2"/>
  </si>
  <si>
    <t>繁盛くん</t>
    <rPh sb="0" eb="2">
      <t>ハンジョ</t>
    </rPh>
    <phoneticPr fontId="2"/>
  </si>
  <si>
    <t>広報事業</t>
    <rPh sb="0" eb="2">
      <t>コウh</t>
    </rPh>
    <rPh sb="2" eb="4">
      <t>ジギョ</t>
    </rPh>
    <phoneticPr fontId="2"/>
  </si>
  <si>
    <t>2019年1月1日から2019年12月31日まで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</si>
  <si>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JCシニア入会7名</t>
    <rPh sb="5" eb="7">
      <t>ニュウカイ</t>
    </rPh>
    <rPh sb="8" eb="9">
      <t>メイ</t>
    </rPh>
    <phoneticPr fontId="2"/>
  </si>
  <si>
    <t>正会員３7名</t>
    <phoneticPr fontId="2"/>
  </si>
  <si>
    <t>※事業に関して協賛を盛り込み行う計画。例会も公開例会のため</t>
    <rPh sb="1" eb="3">
      <t>ジギョ</t>
    </rPh>
    <rPh sb="4" eb="5">
      <t>カンs</t>
    </rPh>
    <rPh sb="7" eb="9">
      <t>キョ</t>
    </rPh>
    <rPh sb="10" eb="11">
      <t>モr</t>
    </rPh>
    <rPh sb="14" eb="15">
      <t>オコナ</t>
    </rPh>
    <rPh sb="16" eb="18">
      <t>ケイカk</t>
    </rPh>
    <rPh sb="19" eb="21">
      <t>レ</t>
    </rPh>
    <rPh sb="22" eb="24">
      <t>コウk</t>
    </rPh>
    <rPh sb="24" eb="26">
      <t>レイカ</t>
    </rPh>
    <phoneticPr fontId="2"/>
  </si>
  <si>
    <t>※事務局員の労働保険料として計上</t>
    <rPh sb="1" eb="5">
      <t>ジムキョk</t>
    </rPh>
    <rPh sb="6" eb="8">
      <t>ロウド</t>
    </rPh>
    <rPh sb="8" eb="11">
      <t>ホケn</t>
    </rPh>
    <rPh sb="14" eb="16">
      <t>ケ</t>
    </rPh>
    <phoneticPr fontId="2"/>
  </si>
  <si>
    <t>※登記手続き費用を計上</t>
    <rPh sb="1" eb="3">
      <t>トウキ</t>
    </rPh>
    <rPh sb="3" eb="5">
      <t>テツヅk</t>
    </rPh>
    <rPh sb="6" eb="8">
      <t>ヒヨ</t>
    </rPh>
    <rPh sb="9" eb="11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</si>
</sst>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2" xfId="8" applyNumberFormat="1" applyFont="1" applyFill="1" applyBorder="1" applyAlignment="1">
      <alignment vertical="center"/>
    </xf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13" fillId="0" borderId="3" xfId="7" applyFont="1" applyFill="1" applyBorder="1" applyAlignment="1">
      <alignment shrinkToFit="1"/>
    </xf>
    <xf numFmtId="176" fontId="12" fillId="0" borderId="0" xfId="8" applyNumberFormat="1" applyFont="1" applyBorder="1" applyAlignment="1">
      <alignment vertical="center"/>
    </xf>
    <xf numFmtId="176" fontId="13" fillId="2" borderId="15" xfId="7" applyNumberFormat="1" applyFont="1" applyFill="1" applyBorder="1"/>
    <xf numFmtId="176" fontId="13" fillId="2" borderId="3" xfId="7" applyNumberFormat="1" applyFont="1" applyFill="1" applyBorder="1"/>
    <xf numFmtId="0" fontId="0" fillId="3" borderId="85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3" borderId="85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16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267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268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270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275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280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290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tabSelected="1" zoomScale="91" zoomScaleNormal="91" zoomScaleSheetLayoutView="75" zoomScalePageLayoutView="91" workbookViewId="0">
      <pane xSplit="1" ySplit="8" topLeftCell="AZ82" activePane="bottomRight" state="frozen"/>
      <selection activeCell="BM18" sqref="BM18"/>
      <selection pane="topRight" activeCell="BM18" sqref="BM18"/>
      <selection pane="bottomLeft" activeCell="BM18" sqref="BM18"/>
      <selection pane="bottomRight" activeCell="CF49" sqref="CF49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58" t="str">
        <f>+'霧島青年会議所正味財産計算書 (様式)'!A1:K1</f>
        <v>公益社団法人霧島青年会議所　正味財産増減書　予算書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</row>
    <row r="2" spans="1:90" ht="15" customHeight="1" x14ac:dyDescent="0.15">
      <c r="A2" s="260" t="str">
        <f>+'霧島青年会議所正味財産計算書 (様式)'!A2:K2</f>
        <v>2019年1月1日から2019年12月31日まで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72" t="s">
        <v>7</v>
      </c>
      <c r="B4" s="251" t="s">
        <v>5</v>
      </c>
      <c r="C4" s="252"/>
      <c r="D4" s="252"/>
      <c r="E4" s="252" t="s">
        <v>333</v>
      </c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5"/>
      <c r="AY4" s="261" t="s">
        <v>141</v>
      </c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3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5"/>
      <c r="CF4" s="266" t="s">
        <v>6</v>
      </c>
      <c r="CG4" s="276" t="s">
        <v>13</v>
      </c>
      <c r="CH4" s="269" t="s">
        <v>355</v>
      </c>
    </row>
    <row r="5" spans="1:90" ht="15" customHeight="1" x14ac:dyDescent="0.15">
      <c r="A5" s="273"/>
      <c r="B5" s="256" t="s">
        <v>130</v>
      </c>
      <c r="C5" s="245"/>
      <c r="D5" s="245"/>
      <c r="E5" s="245" t="s">
        <v>334</v>
      </c>
      <c r="F5" s="245"/>
      <c r="G5" s="246"/>
      <c r="H5" s="239" t="s">
        <v>132</v>
      </c>
      <c r="I5" s="239"/>
      <c r="J5" s="239"/>
      <c r="K5" s="239"/>
      <c r="L5" s="239"/>
      <c r="M5" s="239"/>
      <c r="N5" s="239"/>
      <c r="O5" s="240"/>
      <c r="P5" s="244" t="s">
        <v>133</v>
      </c>
      <c r="Q5" s="245"/>
      <c r="R5" s="245"/>
      <c r="S5" s="246"/>
      <c r="T5" s="244" t="s">
        <v>134</v>
      </c>
      <c r="U5" s="239"/>
      <c r="V5" s="239"/>
      <c r="W5" s="239"/>
      <c r="X5" s="239"/>
      <c r="Y5" s="240"/>
      <c r="Z5" s="244" t="s">
        <v>135</v>
      </c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6"/>
      <c r="AN5" s="244" t="s">
        <v>136</v>
      </c>
      <c r="AO5" s="245"/>
      <c r="AP5" s="245"/>
      <c r="AQ5" s="245"/>
      <c r="AR5" s="246"/>
      <c r="AS5" s="244" t="s">
        <v>137</v>
      </c>
      <c r="AT5" s="239"/>
      <c r="AU5" s="239"/>
      <c r="AV5" s="239"/>
      <c r="AW5" s="240"/>
      <c r="AX5" s="236" t="s">
        <v>138</v>
      </c>
      <c r="AY5" s="279">
        <v>1</v>
      </c>
      <c r="AZ5" s="231">
        <v>2</v>
      </c>
      <c r="BA5" s="231">
        <v>3</v>
      </c>
      <c r="BB5" s="231">
        <v>4</v>
      </c>
      <c r="BC5" s="231">
        <v>5</v>
      </c>
      <c r="BD5" s="231">
        <v>7</v>
      </c>
      <c r="BE5" s="231">
        <v>7</v>
      </c>
      <c r="BF5" s="231">
        <v>8</v>
      </c>
      <c r="BG5" s="231">
        <v>7</v>
      </c>
      <c r="BH5" s="231">
        <v>8</v>
      </c>
      <c r="BI5" s="231">
        <v>9</v>
      </c>
      <c r="BJ5" s="231">
        <v>10</v>
      </c>
      <c r="BK5" s="231">
        <v>11</v>
      </c>
      <c r="BL5" s="231">
        <v>12</v>
      </c>
      <c r="BM5" s="231">
        <v>13</v>
      </c>
      <c r="BN5" s="231">
        <v>14</v>
      </c>
      <c r="BO5" s="231">
        <v>15</v>
      </c>
      <c r="BP5" s="231">
        <v>16</v>
      </c>
      <c r="BQ5" s="231">
        <v>17</v>
      </c>
      <c r="BR5" s="231">
        <v>18</v>
      </c>
      <c r="BS5" s="231">
        <v>19</v>
      </c>
      <c r="BT5" s="231">
        <v>20</v>
      </c>
      <c r="BU5" s="231">
        <v>21</v>
      </c>
      <c r="BV5" s="231">
        <v>22</v>
      </c>
      <c r="BW5" s="231">
        <v>23</v>
      </c>
      <c r="BX5" s="231">
        <v>24</v>
      </c>
      <c r="BY5" s="231">
        <v>25</v>
      </c>
      <c r="BZ5" s="231">
        <v>26</v>
      </c>
      <c r="CA5" s="231">
        <v>27</v>
      </c>
      <c r="CB5" s="231">
        <v>28</v>
      </c>
      <c r="CC5" s="231">
        <v>29</v>
      </c>
      <c r="CD5" s="231" t="s">
        <v>287</v>
      </c>
      <c r="CE5" s="236" t="s">
        <v>140</v>
      </c>
      <c r="CF5" s="267"/>
      <c r="CG5" s="277"/>
      <c r="CH5" s="270"/>
    </row>
    <row r="6" spans="1:90" ht="15" customHeight="1" x14ac:dyDescent="0.15">
      <c r="A6" s="273"/>
      <c r="B6" s="257" t="s">
        <v>317</v>
      </c>
      <c r="C6" s="248"/>
      <c r="D6" s="248"/>
      <c r="E6" s="248" t="s">
        <v>335</v>
      </c>
      <c r="F6" s="248"/>
      <c r="G6" s="249"/>
      <c r="H6" s="241" t="s">
        <v>318</v>
      </c>
      <c r="I6" s="241"/>
      <c r="J6" s="241"/>
      <c r="K6" s="241"/>
      <c r="L6" s="241"/>
      <c r="M6" s="241"/>
      <c r="N6" s="241"/>
      <c r="O6" s="242"/>
      <c r="P6" s="247" t="s">
        <v>139</v>
      </c>
      <c r="Q6" s="248"/>
      <c r="R6" s="248"/>
      <c r="S6" s="249"/>
      <c r="T6" s="247"/>
      <c r="U6" s="241"/>
      <c r="V6" s="241"/>
      <c r="W6" s="241"/>
      <c r="X6" s="241"/>
      <c r="Y6" s="242"/>
      <c r="Z6" s="247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9"/>
      <c r="AN6" s="247"/>
      <c r="AO6" s="248"/>
      <c r="AP6" s="248"/>
      <c r="AQ6" s="248"/>
      <c r="AR6" s="249"/>
      <c r="AS6" s="247"/>
      <c r="AT6" s="241"/>
      <c r="AU6" s="241"/>
      <c r="AV6" s="241"/>
      <c r="AW6" s="242"/>
      <c r="AX6" s="237"/>
      <c r="AY6" s="280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7"/>
      <c r="CF6" s="267"/>
      <c r="CG6" s="277"/>
      <c r="CH6" s="270"/>
    </row>
    <row r="7" spans="1:90" ht="15" customHeight="1" x14ac:dyDescent="0.15">
      <c r="A7" s="274"/>
      <c r="B7" s="82">
        <v>1</v>
      </c>
      <c r="C7" s="83">
        <v>2</v>
      </c>
      <c r="D7" s="83">
        <v>3</v>
      </c>
      <c r="E7" s="201">
        <v>1</v>
      </c>
      <c r="F7" s="229" t="s">
        <v>287</v>
      </c>
      <c r="G7" s="229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29" t="s">
        <v>287</v>
      </c>
      <c r="O7" s="229" t="s">
        <v>131</v>
      </c>
      <c r="P7" s="83">
        <v>1</v>
      </c>
      <c r="Q7" s="83">
        <v>2</v>
      </c>
      <c r="R7" s="229" t="s">
        <v>287</v>
      </c>
      <c r="S7" s="229" t="s">
        <v>131</v>
      </c>
      <c r="T7" s="83">
        <v>1</v>
      </c>
      <c r="U7" s="83">
        <v>2</v>
      </c>
      <c r="V7" s="83">
        <v>3</v>
      </c>
      <c r="W7" s="83">
        <v>4</v>
      </c>
      <c r="X7" s="229" t="s">
        <v>287</v>
      </c>
      <c r="Y7" s="229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29" t="s">
        <v>287</v>
      </c>
      <c r="AM7" s="229" t="s">
        <v>131</v>
      </c>
      <c r="AN7" s="83">
        <v>1</v>
      </c>
      <c r="AO7" s="83">
        <v>2</v>
      </c>
      <c r="AP7" s="83">
        <v>3</v>
      </c>
      <c r="AQ7" s="229" t="s">
        <v>287</v>
      </c>
      <c r="AR7" s="229" t="s">
        <v>131</v>
      </c>
      <c r="AS7" s="83">
        <v>1</v>
      </c>
      <c r="AT7" s="83">
        <v>2</v>
      </c>
      <c r="AU7" s="83">
        <v>3</v>
      </c>
      <c r="AV7" s="229" t="s">
        <v>287</v>
      </c>
      <c r="AW7" s="229" t="s">
        <v>131</v>
      </c>
      <c r="AX7" s="237"/>
      <c r="AY7" s="281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2"/>
      <c r="CE7" s="237"/>
      <c r="CF7" s="267"/>
      <c r="CG7" s="277"/>
      <c r="CH7" s="270"/>
    </row>
    <row r="8" spans="1:90" s="2" customFormat="1" ht="45" customHeight="1" thickBot="1" x14ac:dyDescent="0.2">
      <c r="A8" s="275"/>
      <c r="B8" s="80"/>
      <c r="C8" s="81"/>
      <c r="D8" s="81"/>
      <c r="E8" s="200"/>
      <c r="F8" s="230"/>
      <c r="G8" s="243"/>
      <c r="H8" s="92"/>
      <c r="I8" s="81"/>
      <c r="J8" s="81"/>
      <c r="K8" s="81"/>
      <c r="L8" s="81"/>
      <c r="M8" s="81"/>
      <c r="N8" s="230"/>
      <c r="O8" s="243"/>
      <c r="P8" s="81" t="s">
        <v>315</v>
      </c>
      <c r="Q8" s="81" t="s">
        <v>357</v>
      </c>
      <c r="R8" s="230"/>
      <c r="S8" s="243"/>
      <c r="T8" s="92"/>
      <c r="U8" s="81"/>
      <c r="V8" s="81"/>
      <c r="W8" s="81"/>
      <c r="X8" s="230"/>
      <c r="Y8" s="243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30"/>
      <c r="AM8" s="243"/>
      <c r="AN8" s="92"/>
      <c r="AO8" s="81"/>
      <c r="AP8" s="81"/>
      <c r="AQ8" s="230"/>
      <c r="AR8" s="243"/>
      <c r="AS8" s="92"/>
      <c r="AT8" s="81"/>
      <c r="AU8" s="81"/>
      <c r="AV8" s="230"/>
      <c r="AW8" s="243"/>
      <c r="AX8" s="238"/>
      <c r="AY8" s="80" t="s">
        <v>313</v>
      </c>
      <c r="AZ8" s="205" t="s">
        <v>314</v>
      </c>
      <c r="BA8" s="217"/>
      <c r="BB8" s="205" t="s">
        <v>336</v>
      </c>
      <c r="BC8" s="205" t="s">
        <v>342</v>
      </c>
      <c r="BD8" s="205" t="s">
        <v>350</v>
      </c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30"/>
      <c r="CE8" s="238"/>
      <c r="CF8" s="268"/>
      <c r="CG8" s="278"/>
      <c r="CH8" s="271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25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3470000</v>
      </c>
      <c r="CG14" s="64">
        <f t="shared" si="14"/>
        <v>0</v>
      </c>
      <c r="CH14" s="16">
        <f>SUM(CH15,CH18)</f>
        <v>3470000</v>
      </c>
      <c r="CJ14" s="187"/>
      <c r="CK14" s="196" t="s">
        <v>295</v>
      </c>
      <c r="CL14" s="187" t="s">
        <v>294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3330000</v>
      </c>
      <c r="CG15" s="62">
        <f>SUM(CG16:CG17)</f>
        <v>0</v>
      </c>
      <c r="CH15" s="19">
        <f>SUM(CH16:CH17)</f>
        <v>3330000</v>
      </c>
      <c r="CJ15" s="189" t="s">
        <v>293</v>
      </c>
      <c r="CK15" s="215">
        <v>37</v>
      </c>
      <c r="CL15" s="211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3330000</v>
      </c>
      <c r="CG16" s="62"/>
      <c r="CH16" s="19">
        <f>SUM(AX16+CE16+CF16+CG16)</f>
        <v>3330000</v>
      </c>
      <c r="CJ16" s="189" t="s">
        <v>296</v>
      </c>
      <c r="CK16" s="215">
        <v>7</v>
      </c>
      <c r="CL16" s="211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140000</v>
      </c>
      <c r="CG18" s="66"/>
      <c r="CH18" s="17">
        <f>SUM(AX18+CE18+CF18+CG18)</f>
        <v>140000</v>
      </c>
      <c r="CK18" s="212"/>
    </row>
    <row r="19" spans="1:91" ht="15" customHeight="1" x14ac:dyDescent="0.15">
      <c r="A19" s="203" t="s">
        <v>22</v>
      </c>
      <c r="B19" s="33">
        <f>SUM(B20:B26)</f>
        <v>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0</v>
      </c>
      <c r="H19" s="95">
        <f t="shared" ref="H19:N19" si="23">SUM(H20:H26)</f>
        <v>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0</v>
      </c>
      <c r="P19" s="95">
        <f>SUM(P20:P26)</f>
        <v>900000</v>
      </c>
      <c r="Q19" s="34">
        <f>SUM(Q20:Q26)</f>
        <v>250000</v>
      </c>
      <c r="R19" s="34">
        <f>SUM(R20:R26)</f>
        <v>0</v>
      </c>
      <c r="S19" s="34">
        <f t="shared" si="3"/>
        <v>1150000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1150000</v>
      </c>
      <c r="AY19" s="33">
        <f>SUM(AY20:AY26)</f>
        <v>50000</v>
      </c>
      <c r="AZ19" s="34">
        <f t="shared" ref="AZ19:CF19" si="26">SUM(AZ20:AZ26)</f>
        <v>180000</v>
      </c>
      <c r="BA19" s="219">
        <f t="shared" ref="BA19" si="27">SUM(BA20:BA26)</f>
        <v>0</v>
      </c>
      <c r="BB19" s="34">
        <f>SUM(BB20:BB26)</f>
        <v>100000</v>
      </c>
      <c r="BC19" s="34">
        <f>SUM(BC20:BC26)</f>
        <v>10000</v>
      </c>
      <c r="BD19" s="34">
        <f t="shared" ref="BD19" si="28">SUM(BD20:BD26)</f>
        <v>50000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390000</v>
      </c>
      <c r="CF19" s="63">
        <f t="shared" si="26"/>
        <v>0</v>
      </c>
      <c r="CG19" s="64">
        <f>SUM(CG20:CG26)</f>
        <v>-1140000</v>
      </c>
      <c r="CH19" s="16">
        <f>SUM(CH20:CH26)</f>
        <v>400000</v>
      </c>
    </row>
    <row r="20" spans="1:91" ht="15" customHeight="1" x14ac:dyDescent="0.15">
      <c r="A20" s="203" t="s">
        <v>4</v>
      </c>
      <c r="B20" s="23"/>
      <c r="C20" s="14"/>
      <c r="D20" s="14"/>
      <c r="E20" s="14"/>
      <c r="F20" s="14"/>
      <c r="G20" s="32">
        <f t="shared" si="1"/>
        <v>0</v>
      </c>
      <c r="H20" s="98"/>
      <c r="I20" s="14"/>
      <c r="J20" s="14"/>
      <c r="K20" s="14"/>
      <c r="L20" s="14"/>
      <c r="M20" s="14"/>
      <c r="N20" s="14"/>
      <c r="O20" s="32">
        <f t="shared" si="2"/>
        <v>0</v>
      </c>
      <c r="P20" s="14">
        <v>700000</v>
      </c>
      <c r="Q20" s="14">
        <v>150000</v>
      </c>
      <c r="R20" s="14"/>
      <c r="S20" s="32">
        <f t="shared" si="3"/>
        <v>850000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850000</v>
      </c>
      <c r="AY20" s="13">
        <v>50000</v>
      </c>
      <c r="AZ20" s="14">
        <v>80000</v>
      </c>
      <c r="BA20" s="218"/>
      <c r="BB20" s="14">
        <v>100000</v>
      </c>
      <c r="BC20" s="14">
        <v>10000</v>
      </c>
      <c r="BD20" s="14">
        <v>50000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290000</v>
      </c>
      <c r="CF20" s="61"/>
      <c r="CG20" s="62">
        <f>SUM(AX20,CE20)*-1</f>
        <v>-1140000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/>
      <c r="C23" s="14"/>
      <c r="D23" s="14"/>
      <c r="E23" s="14"/>
      <c r="F23" s="14"/>
      <c r="G23" s="32">
        <f t="shared" si="1"/>
        <v>0</v>
      </c>
      <c r="H23" s="98"/>
      <c r="I23" s="14"/>
      <c r="J23" s="14"/>
      <c r="K23" s="14"/>
      <c r="L23" s="14"/>
      <c r="M23" s="14"/>
      <c r="N23" s="14"/>
      <c r="O23" s="32">
        <f t="shared" si="2"/>
        <v>0</v>
      </c>
      <c r="P23" s="98">
        <v>200000</v>
      </c>
      <c r="Q23" s="14">
        <v>100000</v>
      </c>
      <c r="R23" s="14"/>
      <c r="S23" s="32">
        <f t="shared" si="3"/>
        <v>300000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300000</v>
      </c>
      <c r="AY23" s="13"/>
      <c r="AZ23" s="14">
        <v>100000</v>
      </c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100000</v>
      </c>
      <c r="CF23" s="61"/>
      <c r="CG23" s="62"/>
      <c r="CH23" s="19">
        <f t="shared" si="29"/>
        <v>400000</v>
      </c>
      <c r="CI23" s="216" t="s">
        <v>361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331</v>
      </c>
      <c r="CL28" s="191" t="s">
        <v>332</v>
      </c>
      <c r="CM28" s="191" t="s">
        <v>304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330</v>
      </c>
      <c r="CK29" s="210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0</v>
      </c>
      <c r="H47" s="103">
        <f t="shared" ref="H47:N47" si="57">SUM(H12,H14,H19,H27,H35,H37,H40,H43)</f>
        <v>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0</v>
      </c>
      <c r="P47" s="103">
        <f>SUM(P12,P14,P19,P27,P35,P37,P40,P43)</f>
        <v>900000</v>
      </c>
      <c r="Q47" s="78">
        <f>SUM(Q12,Q14,Q19,Q27,Q35,Q37,Q40,Q43)</f>
        <v>250000</v>
      </c>
      <c r="R47" s="78">
        <f>SUM(R12,R14,R19,R27,R35,R37,R40,R43)</f>
        <v>0</v>
      </c>
      <c r="S47" s="78">
        <f t="shared" si="3"/>
        <v>1150000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1150000</v>
      </c>
      <c r="AY47" s="77">
        <f>SUM(AY12,AY14,AY19,AY27,AY35,AY37,AY40,AY43)</f>
        <v>50000</v>
      </c>
      <c r="AZ47" s="78">
        <f t="shared" ref="AZ47:CF47" si="60">SUM(AZ12,AZ14,AZ19,AZ27,AZ35,AZ37,AZ40,AZ43)</f>
        <v>180000</v>
      </c>
      <c r="BA47" s="220">
        <f t="shared" ref="BA47" si="61">SUM(BA12,BA14,BA19,BA27,BA35,BA37,BA40,BA43)</f>
        <v>0</v>
      </c>
      <c r="BB47" s="78">
        <f>SUM(BB12,BB14,BB19,BB27,BB35,BB37,BB40,BB43)</f>
        <v>100000</v>
      </c>
      <c r="BC47" s="78">
        <f>SUM(BC12,BC14,BC19,BC27,BC35,BC37,BC40,BC43)</f>
        <v>10000</v>
      </c>
      <c r="BD47" s="78">
        <f t="shared" ref="BD47" si="62">SUM(BD12,BD14,BD19,BD27,BD35,BD37,BD40,BD43)</f>
        <v>50000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390000</v>
      </c>
      <c r="CF47" s="79">
        <f t="shared" si="60"/>
        <v>3517000</v>
      </c>
      <c r="CG47" s="79">
        <f>SUM(CG12,CG14,CG19,CG27,CG35,CG37,CG40,CG43)</f>
        <v>-1140000</v>
      </c>
      <c r="CH47" s="22">
        <f>SUM(AX47+CE47+CF47+CG47)</f>
        <v>3917000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7" ht="15" customHeight="1" x14ac:dyDescent="0.15">
      <c r="A49" s="6" t="s">
        <v>44</v>
      </c>
      <c r="B49" s="33">
        <f>SUM(B50,B51,B52)</f>
        <v>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0</v>
      </c>
      <c r="H49" s="95">
        <f t="shared" ref="H49:N49" si="64">SUM(H50,H51,H52)</f>
        <v>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0</v>
      </c>
      <c r="P49" s="95">
        <f>SUM(P50,P51,P52)</f>
        <v>700000</v>
      </c>
      <c r="Q49" s="95">
        <f>SUM(Q50,Q51,Q52)</f>
        <v>150000</v>
      </c>
      <c r="R49" s="34">
        <f>SUM(R50,R51,R52)</f>
        <v>0</v>
      </c>
      <c r="S49" s="34">
        <f t="shared" ref="S49:S56" si="66">SUM(P49:R49)</f>
        <v>850000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850000</v>
      </c>
      <c r="AY49" s="33">
        <f t="shared" ref="AY49:CD49" si="73">SUM(AY50,AY51,AY52)</f>
        <v>50000</v>
      </c>
      <c r="AZ49" s="34">
        <f t="shared" si="73"/>
        <v>80000</v>
      </c>
      <c r="BA49" s="219">
        <f t="shared" ref="BA49" si="74">SUM(BA50,BA51,BA52)</f>
        <v>0</v>
      </c>
      <c r="BB49" s="34">
        <f>SUM(BB50,BB51,BB52)</f>
        <v>100000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290000</v>
      </c>
      <c r="CF49" s="63">
        <f>SUM(CF50,CF51,CF52)</f>
        <v>1140000</v>
      </c>
      <c r="CG49" s="64">
        <f>SUM(CG50,CG51,CG52)</f>
        <v>-1140000</v>
      </c>
      <c r="CH49" s="16">
        <f>SUM(CH50,CH51,CH52)</f>
        <v>1140000</v>
      </c>
    </row>
    <row r="50" spans="1:87" ht="15" customHeight="1" x14ac:dyDescent="0.15">
      <c r="A50" s="6" t="s">
        <v>45</v>
      </c>
      <c r="B50" s="13"/>
      <c r="C50" s="14"/>
      <c r="D50" s="14"/>
      <c r="E50" s="14"/>
      <c r="F50" s="14"/>
      <c r="G50" s="32">
        <f t="shared" si="63"/>
        <v>0</v>
      </c>
      <c r="H50" s="100"/>
      <c r="I50" s="14"/>
      <c r="J50" s="14"/>
      <c r="K50" s="14"/>
      <c r="L50" s="14"/>
      <c r="M50" s="14"/>
      <c r="N50" s="14"/>
      <c r="O50" s="32">
        <f t="shared" si="65"/>
        <v>0</v>
      </c>
      <c r="P50" s="14">
        <v>700000</v>
      </c>
      <c r="Q50" s="14">
        <v>150000</v>
      </c>
      <c r="R50" s="14"/>
      <c r="S50" s="32">
        <f t="shared" si="66"/>
        <v>850000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850000</v>
      </c>
      <c r="AY50" s="13">
        <v>50000</v>
      </c>
      <c r="AZ50" s="14">
        <v>80000</v>
      </c>
      <c r="BA50" s="218"/>
      <c r="BB50" s="14">
        <v>100000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290000</v>
      </c>
      <c r="CF50" s="62">
        <f>SUM(AX20,CE20)</f>
        <v>1140000</v>
      </c>
      <c r="CG50" s="62">
        <f>SUM(CF50)*-1</f>
        <v>-1140000</v>
      </c>
      <c r="CH50" s="19">
        <f>SUM(AX50+CE50+CF50+CG50)</f>
        <v>1140000</v>
      </c>
    </row>
    <row r="51" spans="1:87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7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7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1864388</v>
      </c>
      <c r="CG53" s="64">
        <f>SUM(CG54,CG56:CG59,CG61:CG64,CG66:CG80,CG82:CG87)</f>
        <v>0</v>
      </c>
      <c r="CH53" s="16">
        <f>SUM(CH54,CH56:CH59,CH61:CH64,CH66:CH80,CH82:CH87)</f>
        <v>1504388</v>
      </c>
    </row>
    <row r="54" spans="1:87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7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7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7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7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7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7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1080</v>
      </c>
      <c r="CG60" s="62"/>
      <c r="CH60" s="19">
        <f>SUM(CH61:CH63)</f>
        <v>1080</v>
      </c>
    </row>
    <row r="61" spans="1:87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28">
        <v>1080</v>
      </c>
      <c r="CG61" s="62"/>
      <c r="CH61" s="19">
        <f>SUM(AX61+CE61+CF61+CG61)</f>
        <v>1080</v>
      </c>
      <c r="CI61" s="216" t="s">
        <v>362</v>
      </c>
    </row>
    <row r="62" spans="1:87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7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7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7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7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7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7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7" ht="15" customHeight="1" x14ac:dyDescent="0.15">
      <c r="A69" s="6" t="s">
        <v>344</v>
      </c>
      <c r="B69" s="31"/>
      <c r="C69" s="32"/>
      <c r="D69" s="32"/>
      <c r="E69" s="32"/>
      <c r="F69" s="32"/>
      <c r="G69" s="32">
        <f>SUM(B69:F69)</f>
        <v>0</v>
      </c>
      <c r="H69" s="94"/>
      <c r="I69" s="32"/>
      <c r="J69" s="32"/>
      <c r="K69" s="32"/>
      <c r="L69" s="32"/>
      <c r="M69" s="32"/>
      <c r="N69" s="32"/>
      <c r="O69" s="32">
        <f>SUM(H69:N69)</f>
        <v>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0</v>
      </c>
      <c r="AY69" s="31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6">
        <v>69120</v>
      </c>
      <c r="CG69" s="62"/>
      <c r="CH69" s="19">
        <f t="shared" si="107"/>
        <v>69120</v>
      </c>
    </row>
    <row r="70" spans="1:87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7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7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7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7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7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>SUM(AX75+CE75+CF75+CG75)</f>
        <v>140000</v>
      </c>
    </row>
    <row r="76" spans="1:87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7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7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28">
        <v>20000</v>
      </c>
      <c r="CG78" s="62"/>
      <c r="CH78" s="19">
        <f t="shared" si="107"/>
        <v>20000</v>
      </c>
      <c r="CI78" s="216" t="s">
        <v>363</v>
      </c>
    </row>
    <row r="79" spans="1:87" ht="15" customHeight="1" x14ac:dyDescent="0.15">
      <c r="A79" s="223" t="s">
        <v>354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/>
    </row>
    <row r="80" spans="1:87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6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27">
        <v>185965</v>
      </c>
      <c r="CG87" s="66"/>
      <c r="CH87" s="17">
        <f t="shared" si="115"/>
        <v>185965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912612</v>
      </c>
      <c r="CG88" s="64">
        <f t="shared" si="126"/>
        <v>0</v>
      </c>
      <c r="CH88" s="16">
        <f>SUM(CH89:CH90)</f>
        <v>912612</v>
      </c>
      <c r="CJ88" s="190"/>
      <c r="CK88" s="197" t="s">
        <v>302</v>
      </c>
      <c r="CL88" s="190" t="s">
        <v>303</v>
      </c>
      <c r="CM88" s="190" t="s">
        <v>312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912612</v>
      </c>
      <c r="CG89" s="62"/>
      <c r="CH89" s="19">
        <f>SUM(AX89+CE89+CF89+CG89)</f>
        <v>912612</v>
      </c>
      <c r="CJ89" s="192" t="s">
        <v>297</v>
      </c>
      <c r="CK89" s="197">
        <f>+CK15</f>
        <v>37</v>
      </c>
      <c r="CL89" s="188">
        <v>1651</v>
      </c>
      <c r="CM89" s="193">
        <f>+CL89*CK89</f>
        <v>61087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298</v>
      </c>
      <c r="CK90" s="197">
        <f>+CK15</f>
        <v>37</v>
      </c>
      <c r="CL90" s="188">
        <v>1825</v>
      </c>
      <c r="CM90" s="193">
        <f>+CL90*CK90</f>
        <v>67525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299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300</v>
      </c>
      <c r="CK92" s="197">
        <f>+CK15</f>
        <v>37</v>
      </c>
      <c r="CL92" s="188">
        <v>5000</v>
      </c>
      <c r="CM92" s="193">
        <f>+CL92*CK92</f>
        <v>185000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301</v>
      </c>
      <c r="CK93" s="197">
        <f>+CK92</f>
        <v>37</v>
      </c>
      <c r="CL93" s="188">
        <v>3000</v>
      </c>
      <c r="CM93" s="193">
        <f>+CL93*CK93</f>
        <v>111000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305</v>
      </c>
      <c r="CK94" s="197">
        <f>+CK93</f>
        <v>37</v>
      </c>
      <c r="CL94" s="188">
        <v>4000</v>
      </c>
      <c r="CM94" s="193">
        <f t="shared" ref="CM94:CM100" si="142">+CL94*CK94</f>
        <v>148000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306</v>
      </c>
      <c r="CK95" s="197">
        <f>+CK94</f>
        <v>37</v>
      </c>
      <c r="CL95" s="188">
        <v>6000</v>
      </c>
      <c r="CM95" s="193">
        <f t="shared" si="142"/>
        <v>222000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307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308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7" t="s">
        <v>309</v>
      </c>
      <c r="CK98" s="197">
        <v>1</v>
      </c>
      <c r="CL98" s="188">
        <v>20000</v>
      </c>
      <c r="CM98" s="193">
        <f t="shared" si="142"/>
        <v>20000</v>
      </c>
      <c r="CN98" s="1" t="s">
        <v>356</v>
      </c>
    </row>
    <row r="99" spans="1:92" ht="15" customHeight="1" x14ac:dyDescent="0.15">
      <c r="A99" s="7" t="s">
        <v>74</v>
      </c>
      <c r="B99" s="37">
        <f>SUM(B49,B53,B88,B91)</f>
        <v>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0</v>
      </c>
      <c r="H99" s="104">
        <f t="shared" ref="H99:N99" si="144">SUM(H49,H53,H88,H91)</f>
        <v>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0</v>
      </c>
      <c r="P99" s="104">
        <f>SUM(P49,P53,P88,P91)</f>
        <v>700000</v>
      </c>
      <c r="Q99" s="38">
        <f>SUM(Q49,Q53,Q88,Q91)</f>
        <v>150000</v>
      </c>
      <c r="R99" s="38">
        <f>SUM(R49,R53,R88,R91)</f>
        <v>0</v>
      </c>
      <c r="S99" s="38">
        <f t="shared" si="118"/>
        <v>850000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850000</v>
      </c>
      <c r="AY99" s="37">
        <f t="shared" ref="AY99:CD99" si="146">SUM(AY49,AY53,AY88,AY91)</f>
        <v>50000</v>
      </c>
      <c r="AZ99" s="38">
        <f t="shared" si="146"/>
        <v>80000</v>
      </c>
      <c r="BA99" s="221">
        <f t="shared" ref="BA99" si="147">SUM(BA49,BA53,BA88,BA91)</f>
        <v>0</v>
      </c>
      <c r="BB99" s="38">
        <f>SUM(BB49,BB53,BB88,BB91)</f>
        <v>100000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>SUM(AY99:CD99)</f>
        <v>290000</v>
      </c>
      <c r="CF99" s="68">
        <f>SUM(CF49,CF53,CF88,CF91)</f>
        <v>3917000</v>
      </c>
      <c r="CG99" s="69">
        <f>SUM(CG49,CG53,CG88,CG91)</f>
        <v>-1140000</v>
      </c>
      <c r="CH99" s="18">
        <f>SUM(AX99+CE99+CF99+CG99)</f>
        <v>3917000</v>
      </c>
      <c r="CJ99" s="207" t="s">
        <v>310</v>
      </c>
      <c r="CK99" s="197">
        <v>1</v>
      </c>
      <c r="CL99" s="188">
        <v>8000</v>
      </c>
      <c r="CM99" s="188">
        <f t="shared" si="142"/>
        <v>8000</v>
      </c>
      <c r="CN99" s="216"/>
    </row>
    <row r="100" spans="1:92" ht="15" customHeight="1" x14ac:dyDescent="0.15">
      <c r="A100" s="7" t="s">
        <v>75</v>
      </c>
      <c r="B100" s="37">
        <f>SUM(B47-B99)</f>
        <v>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0</v>
      </c>
      <c r="H100" s="38">
        <f t="shared" ref="H100:N100" si="149">SUM(H47-H99)</f>
        <v>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0</v>
      </c>
      <c r="P100" s="38">
        <f>SUM(P47-P99)</f>
        <v>200000</v>
      </c>
      <c r="Q100" s="38">
        <f>SUM(Q47-Q99)</f>
        <v>100000</v>
      </c>
      <c r="R100" s="38">
        <f>SUM(R47-R99)</f>
        <v>0</v>
      </c>
      <c r="S100" s="38">
        <f t="shared" si="118"/>
        <v>300000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300000</v>
      </c>
      <c r="AY100" s="37">
        <f t="shared" ref="AY100:CD100" si="151">SUM(AY47-AY99)</f>
        <v>0</v>
      </c>
      <c r="AZ100" s="38">
        <f t="shared" si="151"/>
        <v>100000</v>
      </c>
      <c r="BA100" s="38">
        <f t="shared" ref="BA100" si="152">SUM(BA47-BA99)</f>
        <v>0</v>
      </c>
      <c r="BB100" s="38">
        <f t="shared" si="151"/>
        <v>0</v>
      </c>
      <c r="BC100" s="38">
        <f t="shared" si="151"/>
        <v>0</v>
      </c>
      <c r="BD100" s="38">
        <f t="shared" ref="BD100" si="153">SUM(BD47-BD99)</f>
        <v>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100000</v>
      </c>
      <c r="CF100" s="68">
        <f>SUM(CF47-CF99)</f>
        <v>-400000</v>
      </c>
      <c r="CG100" s="69">
        <f>SUM(CG47-CG99)</f>
        <v>0</v>
      </c>
      <c r="CH100" s="18">
        <f t="shared" si="141"/>
        <v>0</v>
      </c>
      <c r="CJ100" s="207" t="s">
        <v>311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7" t="s">
        <v>304</v>
      </c>
      <c r="CK101" s="196"/>
      <c r="CL101" s="193"/>
      <c r="CM101" s="193">
        <f>SUM(CM89:CM100)</f>
        <v>912612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0</v>
      </c>
      <c r="H103" s="105">
        <f t="shared" ref="H103:N103" si="154">SUM(H47-H99)</f>
        <v>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0</v>
      </c>
      <c r="P103" s="105">
        <f>SUM(P47-P99)</f>
        <v>200000</v>
      </c>
      <c r="Q103" s="40">
        <f>SUM(Q47-Q99)</f>
        <v>100000</v>
      </c>
      <c r="R103" s="40">
        <f>SUM(R47-R99)</f>
        <v>0</v>
      </c>
      <c r="S103" s="40">
        <f t="shared" si="118"/>
        <v>300000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300000</v>
      </c>
      <c r="AY103" s="39">
        <f t="shared" ref="AY103:CD103" si="156">SUM(AY47-AY99)</f>
        <v>0</v>
      </c>
      <c r="AZ103" s="40">
        <f t="shared" si="156"/>
        <v>100000</v>
      </c>
      <c r="BA103" s="40">
        <f t="shared" ref="BA103" si="157">SUM(BA47-BA99)</f>
        <v>0</v>
      </c>
      <c r="BB103" s="40">
        <f>SUM(BB47-BB99)</f>
        <v>0</v>
      </c>
      <c r="BC103" s="40">
        <f t="shared" si="156"/>
        <v>0</v>
      </c>
      <c r="BD103" s="40">
        <f t="shared" ref="BD103" si="158">SUM(BD47-BD99)</f>
        <v>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100000</v>
      </c>
      <c r="CF103" s="67">
        <f>SUM(CF47-CF99)</f>
        <v>-400000</v>
      </c>
      <c r="CG103" s="67">
        <f>SUM(CG47-CG99)</f>
        <v>0</v>
      </c>
      <c r="CH103" s="21">
        <f t="shared" si="141"/>
        <v>0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0</v>
      </c>
      <c r="H118" s="95">
        <f t="shared" ref="H118:N118" si="202">SUM(H103+H117)</f>
        <v>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0</v>
      </c>
      <c r="P118" s="95">
        <f>SUM(P103+P117)</f>
        <v>200000</v>
      </c>
      <c r="Q118" s="34">
        <f>SUM(Q103+Q117)</f>
        <v>100000</v>
      </c>
      <c r="R118" s="34">
        <f>SUM(R103+R117)</f>
        <v>0</v>
      </c>
      <c r="S118" s="34">
        <f t="shared" si="181"/>
        <v>300000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300000</v>
      </c>
      <c r="AY118" s="33">
        <f>SUM(AY103+AY117)</f>
        <v>0</v>
      </c>
      <c r="AZ118" s="34">
        <f t="shared" ref="AZ118:CG118" si="204">SUM(AZ103+AZ117)</f>
        <v>100000</v>
      </c>
      <c r="BA118" s="34">
        <f t="shared" ref="BA118" si="205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6">SUM(BD103+BD117)</f>
        <v>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100000</v>
      </c>
      <c r="CF118" s="63">
        <f>SUM(CF103+CF117)</f>
        <v>-400000</v>
      </c>
      <c r="CG118" s="64">
        <f t="shared" si="204"/>
        <v>0</v>
      </c>
      <c r="CH118" s="18">
        <f t="shared" si="190"/>
        <v>0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2177295</v>
      </c>
      <c r="CG119" s="70">
        <v>0</v>
      </c>
      <c r="CH119" s="18">
        <f t="shared" si="190"/>
        <v>2177295</v>
      </c>
    </row>
    <row r="120" spans="1:91" ht="15" customHeight="1" thickBot="1" x14ac:dyDescent="0.2">
      <c r="A120" s="9" t="s">
        <v>91</v>
      </c>
      <c r="B120" s="39">
        <f>SUM(B118,B119)</f>
        <v>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0</v>
      </c>
      <c r="H120" s="105">
        <f t="shared" ref="H120:N120" si="207">SUM(H118,H119)</f>
        <v>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0</v>
      </c>
      <c r="P120" s="105">
        <f>SUM(P118,P119)</f>
        <v>200000</v>
      </c>
      <c r="Q120" s="40">
        <f>SUM(Q118,Q119)</f>
        <v>100000</v>
      </c>
      <c r="R120" s="40">
        <f>SUM(R118,R119)</f>
        <v>0</v>
      </c>
      <c r="S120" s="40">
        <f t="shared" si="181"/>
        <v>300000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300000</v>
      </c>
      <c r="AY120" s="39">
        <f>SUM(AY118,AY119)</f>
        <v>0</v>
      </c>
      <c r="AZ120" s="40">
        <f t="shared" ref="AZ120:CG120" si="209">SUM(AZ118,AZ119)</f>
        <v>100000</v>
      </c>
      <c r="BA120" s="40">
        <f t="shared" ref="BA120" si="210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1">SUM(BD118,BD119)</f>
        <v>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100000</v>
      </c>
      <c r="CF120" s="67">
        <f t="shared" si="209"/>
        <v>1777295</v>
      </c>
      <c r="CG120" s="67">
        <f t="shared" si="209"/>
        <v>0</v>
      </c>
      <c r="CH120" s="18">
        <f t="shared" si="190"/>
        <v>2177295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319</v>
      </c>
      <c r="CK121" s="198">
        <f>+CF99+CF119-CF131</f>
        <v>4317000</v>
      </c>
      <c r="CL121" s="250" t="s">
        <v>328</v>
      </c>
      <c r="CM121" s="250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320</v>
      </c>
      <c r="CK122" s="198">
        <f>+CK123+CK124</f>
        <v>1140000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321</v>
      </c>
      <c r="CK123" s="198">
        <f>+G49+O49+S49</f>
        <v>850000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322</v>
      </c>
      <c r="CK124" s="198">
        <f>+CE49</f>
        <v>290000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323</v>
      </c>
      <c r="CK125" s="198">
        <f>+CF53</f>
        <v>1864388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324</v>
      </c>
      <c r="CK126" s="198">
        <f>+(CL94+CL95)/2*CK15</f>
        <v>185000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325</v>
      </c>
      <c r="CK127" s="198">
        <f>+CK123/CK122*CK125</f>
        <v>1390113.8596491227</v>
      </c>
      <c r="CL127" s="191" t="s">
        <v>326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327</v>
      </c>
      <c r="CK128" s="199">
        <f>(CK123+CK127+CK126)/CK121</f>
        <v>0.5617590594508044</v>
      </c>
      <c r="CL128" s="191" t="s">
        <v>329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0</v>
      </c>
      <c r="H131" s="105">
        <f t="shared" ref="H131:N131" si="232">SUM(H120,H130)</f>
        <v>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0</v>
      </c>
      <c r="P131" s="105">
        <f>SUM(P120,P130)</f>
        <v>200000</v>
      </c>
      <c r="Q131" s="40">
        <f>SUM(Q120,Q130)</f>
        <v>100000</v>
      </c>
      <c r="R131" s="40">
        <f>SUM(R120,R130)</f>
        <v>0</v>
      </c>
      <c r="S131" s="40">
        <f t="shared" si="214"/>
        <v>300000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300000</v>
      </c>
      <c r="AY131" s="39">
        <f>SUM(AY120,AY130)</f>
        <v>0</v>
      </c>
      <c r="AZ131" s="40">
        <f t="shared" ref="AZ131:CG131" si="234">SUM(AZ120,AZ130)</f>
        <v>100000</v>
      </c>
      <c r="BA131" s="40">
        <f t="shared" ref="BA131" si="235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6">SUM(BD120,BD130)</f>
        <v>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100000</v>
      </c>
      <c r="CF131" s="67">
        <f t="shared" si="234"/>
        <v>1777295</v>
      </c>
      <c r="CG131" s="67">
        <f t="shared" si="234"/>
        <v>0</v>
      </c>
      <c r="CH131" s="21">
        <f t="shared" si="221"/>
        <v>2177295</v>
      </c>
    </row>
    <row r="133" spans="1:86" ht="15" customHeight="1" x14ac:dyDescent="0.15">
      <c r="G133" s="4">
        <f>SUM(G99)</f>
        <v>0</v>
      </c>
      <c r="O133" s="4">
        <f>SUM(O99)</f>
        <v>0</v>
      </c>
      <c r="S133" s="4">
        <f>SUM(S99)</f>
        <v>850000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850000</v>
      </c>
      <c r="CC133" s="4" t="s">
        <v>277</v>
      </c>
      <c r="CE133" s="4">
        <f>SUM(CE99)</f>
        <v>290000</v>
      </c>
      <c r="CF133" s="4">
        <f>SUM(CF99-CF50)</f>
        <v>2777000</v>
      </c>
      <c r="CH133" s="4">
        <f>SUM(AX133,CE133,CF133)</f>
        <v>3917000</v>
      </c>
    </row>
  </sheetData>
  <mergeCells count="71"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BN5:BN7"/>
    <mergeCell ref="BC5:BC7"/>
    <mergeCell ref="BD5:BD7"/>
    <mergeCell ref="BE5:BE7"/>
    <mergeCell ref="BF5:BF7"/>
    <mergeCell ref="BG5:BG7"/>
    <mergeCell ref="BK5:BK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zoomScaleSheetLayoutView="85" zoomScalePageLayoutView="90" workbookViewId="0">
      <pane ySplit="4" topLeftCell="A93" activePane="bottomLeft" state="frozen"/>
      <selection activeCell="A2" sqref="A2:Y2"/>
      <selection pane="bottomLeft" activeCell="A114" sqref="A114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82" t="s">
        <v>316</v>
      </c>
      <c r="B1" s="282"/>
      <c r="C1" s="282"/>
      <c r="D1" s="282"/>
      <c r="E1" s="283"/>
      <c r="F1" s="283"/>
      <c r="G1" s="283"/>
      <c r="H1" s="283"/>
      <c r="I1" s="283"/>
      <c r="J1" s="283"/>
      <c r="K1" s="283"/>
    </row>
    <row r="2" spans="1:13" ht="18.75" customHeight="1" x14ac:dyDescent="0.15">
      <c r="A2" s="284" t="s">
        <v>358</v>
      </c>
      <c r="B2" s="284"/>
      <c r="C2" s="284"/>
      <c r="D2" s="284"/>
      <c r="E2" s="285"/>
      <c r="F2" s="285"/>
      <c r="G2" s="285"/>
      <c r="H2" s="285"/>
      <c r="I2" s="285"/>
      <c r="J2" s="285"/>
      <c r="K2" s="285"/>
    </row>
    <row r="3" spans="1:13" ht="15" customHeight="1" thickBot="1" x14ac:dyDescent="0.2">
      <c r="C3" s="286"/>
      <c r="D3" s="286"/>
      <c r="F3" s="286"/>
      <c r="G3" s="286"/>
      <c r="K3" s="213"/>
    </row>
    <row r="4" spans="1:13" s="110" customFormat="1" ht="30" customHeight="1" thickBot="1" x14ac:dyDescent="0.2">
      <c r="A4" s="113" t="s">
        <v>142</v>
      </c>
      <c r="B4" s="287" t="s">
        <v>351</v>
      </c>
      <c r="C4" s="288"/>
      <c r="D4" s="289"/>
      <c r="E4" s="290" t="s">
        <v>352</v>
      </c>
      <c r="F4" s="288"/>
      <c r="G4" s="289"/>
      <c r="H4" s="291" t="s">
        <v>143</v>
      </c>
      <c r="I4" s="288"/>
      <c r="J4" s="289"/>
      <c r="K4" s="114" t="s">
        <v>144</v>
      </c>
    </row>
    <row r="5" spans="1:13" ht="18" customHeight="1" x14ac:dyDescent="0.15">
      <c r="A5" s="115" t="s">
        <v>145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146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147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148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149</v>
      </c>
      <c r="B9" s="124" t="s">
        <v>150</v>
      </c>
      <c r="C9" s="125">
        <f>SUM('霧島青年会議所正味財産計算書内訳表 (様式)'!CH13)</f>
        <v>0</v>
      </c>
      <c r="D9" s="126" t="s">
        <v>151</v>
      </c>
      <c r="E9" s="127" t="s">
        <v>150</v>
      </c>
      <c r="F9" s="125">
        <v>0</v>
      </c>
      <c r="G9" s="126" t="s">
        <v>151</v>
      </c>
      <c r="H9" s="128" t="s">
        <v>150</v>
      </c>
      <c r="I9" s="125">
        <f t="shared" si="0"/>
        <v>0</v>
      </c>
      <c r="J9" s="126" t="s">
        <v>151</v>
      </c>
      <c r="K9" s="129"/>
    </row>
    <row r="10" spans="1:13" ht="18" customHeight="1" x14ac:dyDescent="0.15">
      <c r="A10" s="121" t="s">
        <v>152</v>
      </c>
      <c r="B10" s="116"/>
      <c r="C10" s="122">
        <f>SUM('霧島青年会議所正味財産計算書内訳表 (様式)'!CH14)</f>
        <v>3470000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-482000</v>
      </c>
      <c r="J10" s="118"/>
      <c r="K10" s="123"/>
    </row>
    <row r="11" spans="1:13" ht="18" customHeight="1" x14ac:dyDescent="0.15">
      <c r="A11" s="121" t="s">
        <v>153</v>
      </c>
      <c r="B11" s="116"/>
      <c r="C11" s="117">
        <f>SUM('霧島青年会議所正味財産計算書内訳表 (様式)'!CH15)</f>
        <v>3330000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-542000</v>
      </c>
      <c r="J11" s="118"/>
      <c r="K11" s="206"/>
    </row>
    <row r="12" spans="1:13" ht="18" customHeight="1" x14ac:dyDescent="0.15">
      <c r="A12" s="130" t="s">
        <v>154</v>
      </c>
      <c r="B12" s="116" t="s">
        <v>150</v>
      </c>
      <c r="C12" s="117">
        <f>+'霧島青年会議所正味財産計算書内訳表 (様式)'!CH16</f>
        <v>3330000</v>
      </c>
      <c r="D12" s="118" t="s">
        <v>151</v>
      </c>
      <c r="E12" s="116" t="s">
        <v>150</v>
      </c>
      <c r="F12" s="117">
        <v>3780000</v>
      </c>
      <c r="G12" s="118" t="s">
        <v>151</v>
      </c>
      <c r="H12" s="119" t="s">
        <v>150</v>
      </c>
      <c r="I12" s="117">
        <f t="shared" si="0"/>
        <v>-450000</v>
      </c>
      <c r="J12" s="118" t="s">
        <v>151</v>
      </c>
      <c r="K12" s="206" t="s">
        <v>360</v>
      </c>
      <c r="M12" s="214"/>
    </row>
    <row r="13" spans="1:13" ht="18" customHeight="1" x14ac:dyDescent="0.15">
      <c r="A13" s="130" t="s">
        <v>343</v>
      </c>
      <c r="B13" s="116" t="s">
        <v>150</v>
      </c>
      <c r="C13" s="117">
        <f>+'霧島青年会議所正味財産計算書内訳表 (様式)'!CH17</f>
        <v>0</v>
      </c>
      <c r="D13" s="118" t="s">
        <v>151</v>
      </c>
      <c r="E13" s="116" t="s">
        <v>150</v>
      </c>
      <c r="F13" s="117">
        <v>92000</v>
      </c>
      <c r="G13" s="118" t="s">
        <v>151</v>
      </c>
      <c r="H13" s="119" t="s">
        <v>150</v>
      </c>
      <c r="I13" s="117">
        <f t="shared" si="0"/>
        <v>-92000</v>
      </c>
      <c r="J13" s="118" t="s">
        <v>151</v>
      </c>
      <c r="K13" s="206" t="s">
        <v>349</v>
      </c>
      <c r="M13" s="214"/>
    </row>
    <row r="14" spans="1:13" ht="18" customHeight="1" x14ac:dyDescent="0.15">
      <c r="A14" s="121" t="s">
        <v>155</v>
      </c>
      <c r="B14" s="127" t="s">
        <v>150</v>
      </c>
      <c r="C14" s="125">
        <f>SUM('霧島青年会議所正味財産計算書内訳表 (様式)'!CH18)</f>
        <v>140000</v>
      </c>
      <c r="D14" s="126" t="s">
        <v>151</v>
      </c>
      <c r="E14" s="127" t="s">
        <v>150</v>
      </c>
      <c r="F14" s="125">
        <v>80000</v>
      </c>
      <c r="G14" s="126" t="s">
        <v>151</v>
      </c>
      <c r="H14" s="128" t="s">
        <v>150</v>
      </c>
      <c r="I14" s="125">
        <f t="shared" si="0"/>
        <v>60000</v>
      </c>
      <c r="J14" s="126" t="s">
        <v>151</v>
      </c>
      <c r="K14" s="208" t="s">
        <v>359</v>
      </c>
      <c r="M14" s="214"/>
    </row>
    <row r="15" spans="1:13" ht="18" customHeight="1" x14ac:dyDescent="0.15">
      <c r="A15" s="121" t="s">
        <v>156</v>
      </c>
      <c r="B15" s="116"/>
      <c r="C15" s="122">
        <f>SUM('霧島青年会議所正味財産計算書内訳表 (様式)'!CH19)</f>
        <v>400000</v>
      </c>
      <c r="D15" s="118"/>
      <c r="E15" s="116"/>
      <c r="F15" s="122">
        <f>SUM(F16:F22)</f>
        <v>0</v>
      </c>
      <c r="G15" s="118"/>
      <c r="H15" s="119"/>
      <c r="I15" s="122">
        <f t="shared" si="0"/>
        <v>400000</v>
      </c>
      <c r="J15" s="118"/>
      <c r="K15" s="123"/>
    </row>
    <row r="16" spans="1:13" ht="18" customHeight="1" x14ac:dyDescent="0.15">
      <c r="A16" s="121" t="s">
        <v>157</v>
      </c>
      <c r="B16" s="116" t="s">
        <v>150</v>
      </c>
      <c r="C16" s="131">
        <f>SUM('霧島青年会議所正味財産計算書内訳表 (様式)'!CH20)</f>
        <v>0</v>
      </c>
      <c r="D16" s="118" t="s">
        <v>151</v>
      </c>
      <c r="E16" s="116" t="s">
        <v>150</v>
      </c>
      <c r="F16" s="117">
        <v>0</v>
      </c>
      <c r="G16" s="118" t="s">
        <v>151</v>
      </c>
      <c r="H16" s="119" t="s">
        <v>150</v>
      </c>
      <c r="I16" s="117">
        <f t="shared" si="0"/>
        <v>0</v>
      </c>
      <c r="J16" s="118" t="s">
        <v>151</v>
      </c>
      <c r="K16" s="120"/>
    </row>
    <row r="17" spans="1:11" ht="18" customHeight="1" x14ac:dyDescent="0.15">
      <c r="A17" s="121" t="s">
        <v>158</v>
      </c>
      <c r="B17" s="116" t="s">
        <v>150</v>
      </c>
      <c r="C17" s="131">
        <f>SUM('霧島青年会議所正味財産計算書内訳表 (様式)'!CH21)</f>
        <v>0</v>
      </c>
      <c r="D17" s="118" t="s">
        <v>151</v>
      </c>
      <c r="E17" s="116" t="s">
        <v>150</v>
      </c>
      <c r="F17" s="117">
        <v>0</v>
      </c>
      <c r="G17" s="118" t="s">
        <v>151</v>
      </c>
      <c r="H17" s="119" t="s">
        <v>150</v>
      </c>
      <c r="I17" s="117">
        <f t="shared" si="0"/>
        <v>0</v>
      </c>
      <c r="J17" s="118" t="s">
        <v>151</v>
      </c>
      <c r="K17" s="120"/>
    </row>
    <row r="18" spans="1:11" ht="18" customHeight="1" x14ac:dyDescent="0.15">
      <c r="A18" s="121" t="s">
        <v>159</v>
      </c>
      <c r="B18" s="116" t="s">
        <v>150</v>
      </c>
      <c r="C18" s="117">
        <f>SUM('霧島青年会議所正味財産計算書内訳表 (様式)'!CH22)</f>
        <v>0</v>
      </c>
      <c r="D18" s="118" t="s">
        <v>151</v>
      </c>
      <c r="E18" s="116" t="s">
        <v>150</v>
      </c>
      <c r="F18" s="117">
        <v>0</v>
      </c>
      <c r="G18" s="118" t="s">
        <v>151</v>
      </c>
      <c r="H18" s="119" t="s">
        <v>150</v>
      </c>
      <c r="I18" s="117">
        <f t="shared" si="0"/>
        <v>0</v>
      </c>
      <c r="J18" s="118" t="s">
        <v>151</v>
      </c>
      <c r="K18" s="120"/>
    </row>
    <row r="19" spans="1:11" ht="18" customHeight="1" x14ac:dyDescent="0.15">
      <c r="A19" s="121" t="s">
        <v>160</v>
      </c>
      <c r="B19" s="116" t="s">
        <v>150</v>
      </c>
      <c r="C19" s="117">
        <f>SUM('霧島青年会議所正味財産計算書内訳表 (様式)'!CH23)</f>
        <v>400000</v>
      </c>
      <c r="D19" s="118" t="s">
        <v>151</v>
      </c>
      <c r="E19" s="116" t="s">
        <v>150</v>
      </c>
      <c r="F19" s="117">
        <v>0</v>
      </c>
      <c r="G19" s="118" t="s">
        <v>151</v>
      </c>
      <c r="H19" s="119" t="s">
        <v>150</v>
      </c>
      <c r="I19" s="117">
        <f t="shared" si="0"/>
        <v>400000</v>
      </c>
      <c r="J19" s="118" t="s">
        <v>151</v>
      </c>
      <c r="K19" s="206"/>
    </row>
    <row r="20" spans="1:11" ht="18" customHeight="1" x14ac:dyDescent="0.15">
      <c r="A20" s="121" t="s">
        <v>161</v>
      </c>
      <c r="B20" s="116" t="s">
        <v>150</v>
      </c>
      <c r="C20" s="117">
        <f>SUM('霧島青年会議所正味財産計算書内訳表 (様式)'!CH24)</f>
        <v>0</v>
      </c>
      <c r="D20" s="118" t="s">
        <v>151</v>
      </c>
      <c r="E20" s="116" t="s">
        <v>150</v>
      </c>
      <c r="F20" s="117">
        <v>0</v>
      </c>
      <c r="G20" s="118" t="s">
        <v>151</v>
      </c>
      <c r="H20" s="119" t="s">
        <v>150</v>
      </c>
      <c r="I20" s="117">
        <f t="shared" si="0"/>
        <v>0</v>
      </c>
      <c r="J20" s="118" t="s">
        <v>151</v>
      </c>
      <c r="K20" s="206"/>
    </row>
    <row r="21" spans="1:11" ht="18" customHeight="1" x14ac:dyDescent="0.15">
      <c r="A21" s="121" t="s">
        <v>162</v>
      </c>
      <c r="B21" s="116" t="s">
        <v>150</v>
      </c>
      <c r="C21" s="117">
        <f>SUM('霧島青年会議所正味財産計算書内訳表 (様式)'!CH25)</f>
        <v>0</v>
      </c>
      <c r="D21" s="118" t="s">
        <v>151</v>
      </c>
      <c r="E21" s="116" t="s">
        <v>150</v>
      </c>
      <c r="F21" s="117">
        <v>0</v>
      </c>
      <c r="G21" s="118" t="s">
        <v>151</v>
      </c>
      <c r="H21" s="119" t="s">
        <v>150</v>
      </c>
      <c r="I21" s="117">
        <f t="shared" si="0"/>
        <v>0</v>
      </c>
      <c r="J21" s="118" t="s">
        <v>151</v>
      </c>
      <c r="K21" s="120"/>
    </row>
    <row r="22" spans="1:11" ht="18" customHeight="1" x14ac:dyDescent="0.15">
      <c r="A22" s="121" t="s">
        <v>163</v>
      </c>
      <c r="B22" s="127" t="s">
        <v>150</v>
      </c>
      <c r="C22" s="125">
        <f>SUM('霧島青年会議所正味財産計算書内訳表 (様式)'!CH26)</f>
        <v>0</v>
      </c>
      <c r="D22" s="126" t="s">
        <v>151</v>
      </c>
      <c r="E22" s="127" t="s">
        <v>150</v>
      </c>
      <c r="F22" s="125">
        <v>0</v>
      </c>
      <c r="G22" s="126" t="s">
        <v>151</v>
      </c>
      <c r="H22" s="128" t="s">
        <v>150</v>
      </c>
      <c r="I22" s="125">
        <f t="shared" si="0"/>
        <v>0</v>
      </c>
      <c r="J22" s="126" t="s">
        <v>151</v>
      </c>
      <c r="K22" s="129"/>
    </row>
    <row r="23" spans="1:11" ht="18" customHeight="1" x14ac:dyDescent="0.15">
      <c r="A23" s="121" t="s">
        <v>164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165</v>
      </c>
      <c r="B24" s="116" t="s">
        <v>150</v>
      </c>
      <c r="C24" s="131">
        <f>SUM('霧島青年会議所正味財産計算書内訳表 (様式)'!CH28)</f>
        <v>0</v>
      </c>
      <c r="D24" s="118" t="s">
        <v>151</v>
      </c>
      <c r="E24" s="116" t="s">
        <v>150</v>
      </c>
      <c r="F24" s="117">
        <v>0</v>
      </c>
      <c r="G24" s="118" t="s">
        <v>151</v>
      </c>
      <c r="H24" s="119" t="s">
        <v>150</v>
      </c>
      <c r="I24" s="117">
        <f t="shared" si="0"/>
        <v>0</v>
      </c>
      <c r="J24" s="118" t="s">
        <v>151</v>
      </c>
      <c r="K24" s="120"/>
    </row>
    <row r="25" spans="1:11" ht="18" customHeight="1" x14ac:dyDescent="0.15">
      <c r="A25" s="121" t="s">
        <v>166</v>
      </c>
      <c r="B25" s="116" t="s">
        <v>150</v>
      </c>
      <c r="C25" s="131">
        <f>SUM('霧島青年会議所正味財産計算書内訳表 (様式)'!CH29)</f>
        <v>0</v>
      </c>
      <c r="D25" s="118" t="s">
        <v>151</v>
      </c>
      <c r="E25" s="116" t="s">
        <v>150</v>
      </c>
      <c r="F25" s="117">
        <v>230000</v>
      </c>
      <c r="G25" s="118" t="s">
        <v>151</v>
      </c>
      <c r="H25" s="119" t="s">
        <v>150</v>
      </c>
      <c r="I25" s="117">
        <f t="shared" si="0"/>
        <v>-230000</v>
      </c>
      <c r="J25" s="118" t="s">
        <v>151</v>
      </c>
      <c r="K25" s="206"/>
    </row>
    <row r="26" spans="1:11" ht="18" customHeight="1" x14ac:dyDescent="0.15">
      <c r="A26" s="121" t="s">
        <v>167</v>
      </c>
      <c r="B26" s="116" t="s">
        <v>150</v>
      </c>
      <c r="C26" s="131">
        <f>SUM('霧島青年会議所正味財産計算書内訳表 (様式)'!CH30)</f>
        <v>0</v>
      </c>
      <c r="D26" s="118" t="s">
        <v>151</v>
      </c>
      <c r="E26" s="116" t="s">
        <v>150</v>
      </c>
      <c r="F26" s="117">
        <v>0</v>
      </c>
      <c r="G26" s="118" t="s">
        <v>151</v>
      </c>
      <c r="H26" s="119" t="s">
        <v>150</v>
      </c>
      <c r="I26" s="117">
        <f t="shared" si="0"/>
        <v>0</v>
      </c>
      <c r="J26" s="118" t="s">
        <v>151</v>
      </c>
      <c r="K26" s="120"/>
    </row>
    <row r="27" spans="1:11" ht="18" customHeight="1" x14ac:dyDescent="0.15">
      <c r="A27" s="121" t="s">
        <v>168</v>
      </c>
      <c r="B27" s="116" t="s">
        <v>150</v>
      </c>
      <c r="C27" s="131">
        <f>SUM('霧島青年会議所正味財産計算書内訳表 (様式)'!CH31)</f>
        <v>0</v>
      </c>
      <c r="D27" s="118" t="s">
        <v>151</v>
      </c>
      <c r="E27" s="116" t="s">
        <v>150</v>
      </c>
      <c r="F27" s="117">
        <v>0</v>
      </c>
      <c r="G27" s="118" t="s">
        <v>151</v>
      </c>
      <c r="H27" s="119" t="s">
        <v>150</v>
      </c>
      <c r="I27" s="117">
        <f t="shared" si="0"/>
        <v>0</v>
      </c>
      <c r="J27" s="118" t="s">
        <v>151</v>
      </c>
      <c r="K27" s="120"/>
    </row>
    <row r="28" spans="1:11" ht="18" customHeight="1" x14ac:dyDescent="0.15">
      <c r="A28" s="121" t="s">
        <v>169</v>
      </c>
      <c r="B28" s="116" t="s">
        <v>150</v>
      </c>
      <c r="C28" s="131">
        <f>SUM('霧島青年会議所正味財産計算書内訳表 (様式)'!CH32)</f>
        <v>0</v>
      </c>
      <c r="D28" s="118" t="s">
        <v>151</v>
      </c>
      <c r="E28" s="116" t="s">
        <v>150</v>
      </c>
      <c r="F28" s="117">
        <v>0</v>
      </c>
      <c r="G28" s="118" t="s">
        <v>151</v>
      </c>
      <c r="H28" s="119" t="s">
        <v>150</v>
      </c>
      <c r="I28" s="117">
        <f t="shared" si="0"/>
        <v>0</v>
      </c>
      <c r="J28" s="118" t="s">
        <v>151</v>
      </c>
      <c r="K28" s="120"/>
    </row>
    <row r="29" spans="1:11" ht="18" customHeight="1" x14ac:dyDescent="0.15">
      <c r="A29" s="121" t="s">
        <v>170</v>
      </c>
      <c r="B29" s="116" t="s">
        <v>150</v>
      </c>
      <c r="C29" s="131">
        <f>SUM('霧島青年会議所正味財産計算書内訳表 (様式)'!CH33)</f>
        <v>0</v>
      </c>
      <c r="D29" s="118" t="s">
        <v>151</v>
      </c>
      <c r="E29" s="116" t="s">
        <v>150</v>
      </c>
      <c r="F29" s="117">
        <v>0</v>
      </c>
      <c r="G29" s="118" t="s">
        <v>151</v>
      </c>
      <c r="H29" s="119" t="s">
        <v>150</v>
      </c>
      <c r="I29" s="117">
        <f t="shared" si="0"/>
        <v>0</v>
      </c>
      <c r="J29" s="118" t="s">
        <v>151</v>
      </c>
      <c r="K29" s="120"/>
    </row>
    <row r="30" spans="1:11" ht="18" customHeight="1" x14ac:dyDescent="0.15">
      <c r="A30" s="121" t="s">
        <v>171</v>
      </c>
      <c r="B30" s="127" t="s">
        <v>150</v>
      </c>
      <c r="C30" s="133">
        <f>SUM('霧島青年会議所正味財産計算書内訳表 (様式)'!CH34)</f>
        <v>0</v>
      </c>
      <c r="D30" s="126" t="s">
        <v>151</v>
      </c>
      <c r="E30" s="127" t="s">
        <v>150</v>
      </c>
      <c r="F30" s="125">
        <v>0</v>
      </c>
      <c r="G30" s="126" t="s">
        <v>151</v>
      </c>
      <c r="H30" s="128" t="s">
        <v>150</v>
      </c>
      <c r="I30" s="125">
        <f t="shared" si="0"/>
        <v>0</v>
      </c>
      <c r="J30" s="126" t="s">
        <v>151</v>
      </c>
      <c r="K30" s="129"/>
    </row>
    <row r="31" spans="1:11" ht="18" customHeight="1" x14ac:dyDescent="0.15">
      <c r="A31" s="121" t="s">
        <v>172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173</v>
      </c>
      <c r="B32" s="124" t="s">
        <v>150</v>
      </c>
      <c r="C32" s="125">
        <f>SUM('霧島青年会議所正味財産計算書内訳表 (様式)'!CH36)</f>
        <v>0</v>
      </c>
      <c r="D32" s="126" t="s">
        <v>151</v>
      </c>
      <c r="E32" s="128" t="s">
        <v>150</v>
      </c>
      <c r="F32" s="125">
        <v>0</v>
      </c>
      <c r="G32" s="126" t="s">
        <v>151</v>
      </c>
      <c r="H32" s="128" t="s">
        <v>150</v>
      </c>
      <c r="I32" s="125">
        <f t="shared" si="0"/>
        <v>0</v>
      </c>
      <c r="J32" s="126" t="s">
        <v>151</v>
      </c>
      <c r="K32" s="129"/>
    </row>
    <row r="33" spans="1:13" ht="18" customHeight="1" x14ac:dyDescent="0.15">
      <c r="A33" s="121" t="s">
        <v>174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175</v>
      </c>
      <c r="B34" s="135" t="s">
        <v>150</v>
      </c>
      <c r="C34" s="117">
        <v>0</v>
      </c>
      <c r="D34" s="118" t="s">
        <v>151</v>
      </c>
      <c r="E34" s="116" t="s">
        <v>150</v>
      </c>
      <c r="F34" s="117">
        <v>0</v>
      </c>
      <c r="G34" s="118" t="s">
        <v>151</v>
      </c>
      <c r="H34" s="119" t="s">
        <v>150</v>
      </c>
      <c r="I34" s="117">
        <f t="shared" si="0"/>
        <v>0</v>
      </c>
      <c r="J34" s="118" t="s">
        <v>151</v>
      </c>
      <c r="K34" s="206"/>
      <c r="M34" s="214"/>
    </row>
    <row r="35" spans="1:13" ht="18" customHeight="1" x14ac:dyDescent="0.15">
      <c r="A35" s="121" t="s">
        <v>176</v>
      </c>
      <c r="B35" s="124" t="s">
        <v>150</v>
      </c>
      <c r="C35" s="125">
        <f>SUM('霧島青年会議所正味財産計算書内訳表 (様式)'!CH39)</f>
        <v>0</v>
      </c>
      <c r="D35" s="126" t="s">
        <v>151</v>
      </c>
      <c r="E35" s="127" t="s">
        <v>150</v>
      </c>
      <c r="F35" s="125">
        <v>0</v>
      </c>
      <c r="G35" s="126" t="s">
        <v>151</v>
      </c>
      <c r="H35" s="128" t="s">
        <v>150</v>
      </c>
      <c r="I35" s="125">
        <f t="shared" si="0"/>
        <v>0</v>
      </c>
      <c r="J35" s="126" t="s">
        <v>151</v>
      </c>
      <c r="K35" s="129"/>
    </row>
    <row r="36" spans="1:13" ht="18" customHeight="1" x14ac:dyDescent="0.15">
      <c r="A36" s="121" t="s">
        <v>177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178</v>
      </c>
      <c r="B37" s="116" t="s">
        <v>150</v>
      </c>
      <c r="C37" s="117">
        <f>SUM('霧島青年会議所正味財産計算書内訳表 (様式)'!CH41)</f>
        <v>12000</v>
      </c>
      <c r="D37" s="118" t="s">
        <v>151</v>
      </c>
      <c r="E37" s="116" t="s">
        <v>150</v>
      </c>
      <c r="F37" s="117">
        <v>0</v>
      </c>
      <c r="G37" s="118" t="s">
        <v>151</v>
      </c>
      <c r="H37" s="119" t="s">
        <v>150</v>
      </c>
      <c r="I37" s="117">
        <f t="shared" si="0"/>
        <v>12000</v>
      </c>
      <c r="J37" s="118" t="s">
        <v>151</v>
      </c>
      <c r="K37" s="120"/>
    </row>
    <row r="38" spans="1:13" ht="18" customHeight="1" x14ac:dyDescent="0.15">
      <c r="A38" s="121" t="s">
        <v>179</v>
      </c>
      <c r="B38" s="127" t="s">
        <v>150</v>
      </c>
      <c r="C38" s="125">
        <f>SUM('霧島青年会議所正味財産計算書内訳表 (様式)'!CH42)</f>
        <v>35000</v>
      </c>
      <c r="D38" s="126" t="s">
        <v>151</v>
      </c>
      <c r="E38" s="127" t="s">
        <v>150</v>
      </c>
      <c r="F38" s="125">
        <v>35000</v>
      </c>
      <c r="G38" s="126" t="s">
        <v>151</v>
      </c>
      <c r="H38" s="128" t="s">
        <v>150</v>
      </c>
      <c r="I38" s="125">
        <f t="shared" si="0"/>
        <v>0</v>
      </c>
      <c r="J38" s="126" t="s">
        <v>151</v>
      </c>
      <c r="K38" s="206" t="s">
        <v>346</v>
      </c>
      <c r="M38" s="214"/>
    </row>
    <row r="39" spans="1:13" ht="18" customHeight="1" x14ac:dyDescent="0.15">
      <c r="A39" s="121" t="s">
        <v>180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181</v>
      </c>
      <c r="B40" s="116" t="s">
        <v>150</v>
      </c>
      <c r="C40" s="117">
        <f>SUM('霧島青年会議所正味財産計算書内訳表 (様式)'!CH44)</f>
        <v>0</v>
      </c>
      <c r="D40" s="118" t="s">
        <v>151</v>
      </c>
      <c r="E40" s="116" t="s">
        <v>150</v>
      </c>
      <c r="F40" s="117">
        <v>0</v>
      </c>
      <c r="G40" s="118" t="s">
        <v>151</v>
      </c>
      <c r="H40" s="119" t="s">
        <v>150</v>
      </c>
      <c r="I40" s="117">
        <f t="shared" si="0"/>
        <v>0</v>
      </c>
      <c r="J40" s="118" t="s">
        <v>151</v>
      </c>
      <c r="K40" s="120"/>
    </row>
    <row r="41" spans="1:13" ht="18" customHeight="1" x14ac:dyDescent="0.15">
      <c r="A41" s="121" t="s">
        <v>182</v>
      </c>
      <c r="B41" s="116" t="s">
        <v>150</v>
      </c>
      <c r="C41" s="117">
        <f>SUM('霧島青年会議所正味財産計算書内訳表 (様式)'!CH45)</f>
        <v>0</v>
      </c>
      <c r="D41" s="118" t="s">
        <v>151</v>
      </c>
      <c r="E41" s="116" t="s">
        <v>150</v>
      </c>
      <c r="F41" s="117">
        <v>0</v>
      </c>
      <c r="G41" s="118" t="s">
        <v>151</v>
      </c>
      <c r="H41" s="119" t="s">
        <v>150</v>
      </c>
      <c r="I41" s="117">
        <f t="shared" si="0"/>
        <v>0</v>
      </c>
      <c r="J41" s="118" t="s">
        <v>151</v>
      </c>
      <c r="K41" s="120"/>
    </row>
    <row r="42" spans="1:13" ht="18" customHeight="1" x14ac:dyDescent="0.15">
      <c r="A42" s="121" t="s">
        <v>183</v>
      </c>
      <c r="B42" s="116" t="s">
        <v>150</v>
      </c>
      <c r="C42" s="117">
        <f>SUM('霧島青年会議所正味財産計算書内訳表 (様式)'!CH46)</f>
        <v>0</v>
      </c>
      <c r="D42" s="118" t="s">
        <v>151</v>
      </c>
      <c r="E42" s="116" t="s">
        <v>150</v>
      </c>
      <c r="F42" s="117">
        <v>0</v>
      </c>
      <c r="G42" s="118" t="s">
        <v>151</v>
      </c>
      <c r="H42" s="119" t="s">
        <v>150</v>
      </c>
      <c r="I42" s="117">
        <f t="shared" si="0"/>
        <v>0</v>
      </c>
      <c r="J42" s="118" t="s">
        <v>151</v>
      </c>
      <c r="K42" s="120"/>
    </row>
    <row r="43" spans="1:13" ht="18" customHeight="1" x14ac:dyDescent="0.15">
      <c r="A43" s="136" t="s">
        <v>184</v>
      </c>
      <c r="B43" s="137"/>
      <c r="C43" s="138">
        <f>SUM('霧島青年会議所正味財産計算書内訳表 (様式)'!CH47)</f>
        <v>3917000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-300000</v>
      </c>
      <c r="J43" s="139"/>
      <c r="K43" s="141"/>
    </row>
    <row r="44" spans="1:13" ht="18" customHeight="1" x14ac:dyDescent="0.15">
      <c r="A44" s="121" t="s">
        <v>185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186</v>
      </c>
      <c r="B45" s="116"/>
      <c r="C45" s="122">
        <f>SUM('霧島青年会議所正味財産計算書内訳表 (様式)'!CH49)</f>
        <v>1140000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-224000</v>
      </c>
      <c r="J45" s="118"/>
      <c r="K45" s="123"/>
    </row>
    <row r="46" spans="1:13" ht="18" customHeight="1" x14ac:dyDescent="0.15">
      <c r="A46" s="121" t="s">
        <v>187</v>
      </c>
      <c r="B46" s="116" t="s">
        <v>150</v>
      </c>
      <c r="C46" s="117">
        <f>SUM('霧島青年会議所正味財産計算書内訳表 (様式)'!CH50)</f>
        <v>1140000</v>
      </c>
      <c r="D46" s="118" t="s">
        <v>151</v>
      </c>
      <c r="E46" s="116" t="s">
        <v>150</v>
      </c>
      <c r="F46" s="117">
        <v>1364000</v>
      </c>
      <c r="G46" s="118" t="s">
        <v>151</v>
      </c>
      <c r="H46" s="119" t="s">
        <v>150</v>
      </c>
      <c r="I46" s="117">
        <f t="shared" si="1"/>
        <v>-224000</v>
      </c>
      <c r="J46" s="118" t="s">
        <v>151</v>
      </c>
      <c r="K46" s="206"/>
    </row>
    <row r="47" spans="1:13" ht="18" customHeight="1" x14ac:dyDescent="0.15">
      <c r="A47" s="121" t="s">
        <v>188</v>
      </c>
      <c r="B47" s="116" t="s">
        <v>150</v>
      </c>
      <c r="C47" s="117">
        <f>SUM('霧島青年会議所正味財産計算書内訳表 (様式)'!CH51)</f>
        <v>0</v>
      </c>
      <c r="D47" s="118" t="s">
        <v>151</v>
      </c>
      <c r="E47" s="116" t="s">
        <v>150</v>
      </c>
      <c r="F47" s="117">
        <v>0</v>
      </c>
      <c r="G47" s="118" t="s">
        <v>151</v>
      </c>
      <c r="H47" s="119" t="s">
        <v>150</v>
      </c>
      <c r="I47" s="117">
        <f t="shared" si="1"/>
        <v>0</v>
      </c>
      <c r="J47" s="118" t="s">
        <v>151</v>
      </c>
      <c r="K47" s="120"/>
    </row>
    <row r="48" spans="1:13" ht="18" customHeight="1" x14ac:dyDescent="0.15">
      <c r="A48" s="121" t="s">
        <v>189</v>
      </c>
      <c r="B48" s="127" t="s">
        <v>150</v>
      </c>
      <c r="C48" s="125">
        <f>SUM('霧島青年会議所正味財産計算書内訳表 (様式)'!CH52)</f>
        <v>0</v>
      </c>
      <c r="D48" s="126" t="s">
        <v>151</v>
      </c>
      <c r="E48" s="127" t="s">
        <v>150</v>
      </c>
      <c r="F48" s="125">
        <v>0</v>
      </c>
      <c r="G48" s="126" t="s">
        <v>151</v>
      </c>
      <c r="H48" s="128" t="s">
        <v>150</v>
      </c>
      <c r="I48" s="125">
        <f t="shared" si="1"/>
        <v>0</v>
      </c>
      <c r="J48" s="126" t="s">
        <v>151</v>
      </c>
      <c r="K48" s="129"/>
    </row>
    <row r="49" spans="1:11" ht="18" customHeight="1" x14ac:dyDescent="0.15">
      <c r="A49" s="121" t="s">
        <v>190</v>
      </c>
      <c r="B49" s="116"/>
      <c r="C49" s="122">
        <f>SUM('霧島青年会議所正味財産計算書内訳表 (様式)'!CH53)</f>
        <v>1504388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-672167</v>
      </c>
      <c r="J49" s="118"/>
      <c r="K49" s="123"/>
    </row>
    <row r="50" spans="1:11" ht="18" customHeight="1" x14ac:dyDescent="0.15">
      <c r="A50" s="121" t="s">
        <v>191</v>
      </c>
      <c r="B50" s="116" t="s">
        <v>150</v>
      </c>
      <c r="C50" s="117">
        <f>SUM('霧島青年会議所正味財産計算書内訳表 (様式)'!CH54)</f>
        <v>0</v>
      </c>
      <c r="D50" s="118" t="s">
        <v>151</v>
      </c>
      <c r="E50" s="116" t="s">
        <v>150</v>
      </c>
      <c r="F50" s="117">
        <v>0</v>
      </c>
      <c r="G50" s="118" t="s">
        <v>151</v>
      </c>
      <c r="H50" s="116" t="s">
        <v>150</v>
      </c>
      <c r="I50" s="117">
        <f t="shared" si="1"/>
        <v>0</v>
      </c>
      <c r="J50" s="118" t="s">
        <v>151</v>
      </c>
      <c r="K50" s="206"/>
    </row>
    <row r="51" spans="1:11" ht="18" customHeight="1" x14ac:dyDescent="0.15">
      <c r="A51" s="121" t="s">
        <v>192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193</v>
      </c>
      <c r="B52" s="116" t="s">
        <v>150</v>
      </c>
      <c r="C52" s="117">
        <f>SUM('霧島青年会議所正味財産計算書内訳表 (様式)'!CH56)</f>
        <v>0</v>
      </c>
      <c r="D52" s="118" t="s">
        <v>151</v>
      </c>
      <c r="E52" s="116" t="s">
        <v>150</v>
      </c>
      <c r="F52" s="117">
        <v>0</v>
      </c>
      <c r="G52" s="118" t="s">
        <v>151</v>
      </c>
      <c r="H52" s="119" t="s">
        <v>150</v>
      </c>
      <c r="I52" s="117">
        <f t="shared" si="1"/>
        <v>0</v>
      </c>
      <c r="J52" s="118" t="s">
        <v>151</v>
      </c>
      <c r="K52" s="120"/>
    </row>
    <row r="53" spans="1:11" ht="18" customHeight="1" x14ac:dyDescent="0.15">
      <c r="A53" s="130" t="s">
        <v>194</v>
      </c>
      <c r="B53" s="116" t="s">
        <v>150</v>
      </c>
      <c r="C53" s="117">
        <f>SUM('霧島青年会議所正味財産計算書内訳表 (様式)'!CH57)</f>
        <v>0</v>
      </c>
      <c r="D53" s="118" t="s">
        <v>151</v>
      </c>
      <c r="E53" s="116" t="s">
        <v>150</v>
      </c>
      <c r="F53" s="117">
        <v>0</v>
      </c>
      <c r="G53" s="118" t="s">
        <v>151</v>
      </c>
      <c r="H53" s="119" t="s">
        <v>150</v>
      </c>
      <c r="I53" s="117">
        <f t="shared" si="1"/>
        <v>0</v>
      </c>
      <c r="J53" s="118" t="s">
        <v>151</v>
      </c>
      <c r="K53" s="120"/>
    </row>
    <row r="54" spans="1:11" ht="18" customHeight="1" x14ac:dyDescent="0.15">
      <c r="A54" s="121" t="s">
        <v>195</v>
      </c>
      <c r="B54" s="116" t="s">
        <v>150</v>
      </c>
      <c r="C54" s="117">
        <f>SUM('霧島青年会議所正味財産計算書内訳表 (様式)'!CH58)</f>
        <v>0</v>
      </c>
      <c r="D54" s="118" t="s">
        <v>151</v>
      </c>
      <c r="E54" s="116" t="s">
        <v>150</v>
      </c>
      <c r="F54" s="117">
        <v>0</v>
      </c>
      <c r="G54" s="118" t="s">
        <v>151</v>
      </c>
      <c r="H54" s="119" t="s">
        <v>150</v>
      </c>
      <c r="I54" s="117">
        <f t="shared" si="1"/>
        <v>0</v>
      </c>
      <c r="J54" s="118" t="s">
        <v>151</v>
      </c>
      <c r="K54" s="120"/>
    </row>
    <row r="55" spans="1:11" ht="18" customHeight="1" x14ac:dyDescent="0.15">
      <c r="A55" s="121" t="s">
        <v>196</v>
      </c>
      <c r="B55" s="116" t="s">
        <v>150</v>
      </c>
      <c r="C55" s="131">
        <f>SUM('霧島青年会議所正味財産計算書内訳表 (様式)'!CH59)</f>
        <v>0</v>
      </c>
      <c r="D55" s="118" t="s">
        <v>151</v>
      </c>
      <c r="E55" s="116" t="s">
        <v>150</v>
      </c>
      <c r="F55" s="117">
        <v>0</v>
      </c>
      <c r="G55" s="118" t="s">
        <v>151</v>
      </c>
      <c r="H55" s="119" t="s">
        <v>150</v>
      </c>
      <c r="I55" s="117">
        <f t="shared" si="1"/>
        <v>0</v>
      </c>
      <c r="J55" s="118" t="s">
        <v>151</v>
      </c>
      <c r="K55" s="120"/>
    </row>
    <row r="56" spans="1:11" ht="18" customHeight="1" x14ac:dyDescent="0.15">
      <c r="A56" s="121" t="s">
        <v>197</v>
      </c>
      <c r="B56" s="116"/>
      <c r="C56" s="117">
        <f>SUM('霧島青年会議所正味財産計算書内訳表 (様式)'!CH60)</f>
        <v>1080</v>
      </c>
      <c r="D56" s="118"/>
      <c r="E56" s="116"/>
      <c r="F56" s="117">
        <f>SUM(F57:F59)</f>
        <v>0</v>
      </c>
      <c r="G56" s="118"/>
      <c r="H56" s="119"/>
      <c r="I56" s="117">
        <f t="shared" si="1"/>
        <v>1080</v>
      </c>
      <c r="J56" s="118"/>
      <c r="K56" s="120"/>
    </row>
    <row r="57" spans="1:11" ht="18" customHeight="1" x14ac:dyDescent="0.15">
      <c r="A57" s="130" t="s">
        <v>198</v>
      </c>
      <c r="B57" s="116" t="s">
        <v>150</v>
      </c>
      <c r="C57" s="117">
        <f>SUM('霧島青年会議所正味財産計算書内訳表 (様式)'!CH61)</f>
        <v>1080</v>
      </c>
      <c r="D57" s="118" t="s">
        <v>151</v>
      </c>
      <c r="E57" s="116" t="s">
        <v>150</v>
      </c>
      <c r="F57" s="117">
        <v>0</v>
      </c>
      <c r="G57" s="118" t="s">
        <v>151</v>
      </c>
      <c r="H57" s="119" t="s">
        <v>150</v>
      </c>
      <c r="I57" s="117">
        <f t="shared" si="1"/>
        <v>1080</v>
      </c>
      <c r="J57" s="118" t="s">
        <v>151</v>
      </c>
      <c r="K57" s="120"/>
    </row>
    <row r="58" spans="1:11" ht="18" customHeight="1" x14ac:dyDescent="0.15">
      <c r="A58" s="130" t="s">
        <v>199</v>
      </c>
      <c r="B58" s="116" t="s">
        <v>150</v>
      </c>
      <c r="C58" s="117">
        <f>SUM('霧島青年会議所正味財産計算書内訳表 (様式)'!CH62)</f>
        <v>0</v>
      </c>
      <c r="D58" s="118" t="s">
        <v>151</v>
      </c>
      <c r="E58" s="116" t="s">
        <v>150</v>
      </c>
      <c r="F58" s="117">
        <v>0</v>
      </c>
      <c r="G58" s="118" t="s">
        <v>151</v>
      </c>
      <c r="H58" s="119" t="s">
        <v>150</v>
      </c>
      <c r="I58" s="117">
        <f t="shared" si="1"/>
        <v>0</v>
      </c>
      <c r="J58" s="118" t="s">
        <v>151</v>
      </c>
      <c r="K58" s="120"/>
    </row>
    <row r="59" spans="1:11" ht="18" customHeight="1" x14ac:dyDescent="0.15">
      <c r="A59" s="130" t="s">
        <v>200</v>
      </c>
      <c r="B59" s="116" t="s">
        <v>150</v>
      </c>
      <c r="C59" s="117">
        <f>SUM('霧島青年会議所正味財産計算書内訳表 (様式)'!CH63)</f>
        <v>0</v>
      </c>
      <c r="D59" s="118" t="s">
        <v>151</v>
      </c>
      <c r="E59" s="116" t="s">
        <v>150</v>
      </c>
      <c r="F59" s="117">
        <v>0</v>
      </c>
      <c r="G59" s="118" t="s">
        <v>151</v>
      </c>
      <c r="H59" s="119" t="s">
        <v>150</v>
      </c>
      <c r="I59" s="117">
        <f t="shared" si="1"/>
        <v>0</v>
      </c>
      <c r="J59" s="118" t="s">
        <v>151</v>
      </c>
      <c r="K59" s="120"/>
    </row>
    <row r="60" spans="1:11" ht="18" customHeight="1" x14ac:dyDescent="0.15">
      <c r="A60" s="224" t="s">
        <v>201</v>
      </c>
      <c r="B60" s="159" t="s">
        <v>150</v>
      </c>
      <c r="C60" s="146">
        <f>SUM('霧島青年会議所正味財産計算書内訳表 (様式)'!CH64)</f>
        <v>0</v>
      </c>
      <c r="D60" s="158" t="s">
        <v>151</v>
      </c>
      <c r="E60" s="159" t="s">
        <v>150</v>
      </c>
      <c r="F60" s="146">
        <v>0</v>
      </c>
      <c r="G60" s="158" t="s">
        <v>151</v>
      </c>
      <c r="H60" s="160" t="s">
        <v>150</v>
      </c>
      <c r="I60" s="146">
        <f t="shared" ref="I60:I99" si="2">SUM(C60-F60)</f>
        <v>0</v>
      </c>
      <c r="J60" s="158" t="s">
        <v>151</v>
      </c>
      <c r="K60" s="161"/>
    </row>
    <row r="61" spans="1:11" ht="18" customHeight="1" x14ac:dyDescent="0.15">
      <c r="A61" s="121" t="s">
        <v>202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203</v>
      </c>
      <c r="B62" s="116" t="s">
        <v>150</v>
      </c>
      <c r="C62" s="117">
        <f>SUM('霧島青年会議所正味財産計算書内訳表 (様式)'!CH66)</f>
        <v>90000</v>
      </c>
      <c r="D62" s="118" t="s">
        <v>151</v>
      </c>
      <c r="E62" s="116" t="s">
        <v>150</v>
      </c>
      <c r="F62" s="222">
        <v>102000</v>
      </c>
      <c r="G62" s="118" t="s">
        <v>151</v>
      </c>
      <c r="H62" s="119" t="s">
        <v>150</v>
      </c>
      <c r="I62" s="117">
        <f t="shared" si="2"/>
        <v>-12000</v>
      </c>
      <c r="J62" s="118" t="s">
        <v>151</v>
      </c>
      <c r="K62" s="120" t="s">
        <v>337</v>
      </c>
    </row>
    <row r="63" spans="1:11" ht="18" customHeight="1" x14ac:dyDescent="0.15">
      <c r="A63" s="130" t="s">
        <v>204</v>
      </c>
      <c r="B63" s="116" t="s">
        <v>150</v>
      </c>
      <c r="C63" s="117">
        <f>SUM('霧島青年会議所正味財産計算書内訳表 (様式)'!CH67)</f>
        <v>52000</v>
      </c>
      <c r="D63" s="118" t="s">
        <v>151</v>
      </c>
      <c r="E63" s="116" t="s">
        <v>150</v>
      </c>
      <c r="F63" s="117">
        <v>57000</v>
      </c>
      <c r="G63" s="118" t="s">
        <v>151</v>
      </c>
      <c r="H63" s="119" t="s">
        <v>150</v>
      </c>
      <c r="I63" s="117">
        <f t="shared" si="2"/>
        <v>-5000</v>
      </c>
      <c r="J63" s="118" t="s">
        <v>151</v>
      </c>
      <c r="K63" s="120" t="s">
        <v>338</v>
      </c>
    </row>
    <row r="64" spans="1:11" ht="18" customHeight="1" x14ac:dyDescent="0.15">
      <c r="A64" s="130" t="s">
        <v>205</v>
      </c>
      <c r="B64" s="116" t="s">
        <v>150</v>
      </c>
      <c r="C64" s="117">
        <f>SUM('霧島青年会議所正味財産計算書内訳表 (様式)'!CH68)</f>
        <v>102000</v>
      </c>
      <c r="D64" s="118" t="s">
        <v>151</v>
      </c>
      <c r="E64" s="116" t="s">
        <v>150</v>
      </c>
      <c r="F64" s="222">
        <v>90000</v>
      </c>
      <c r="G64" s="118" t="s">
        <v>151</v>
      </c>
      <c r="H64" s="119" t="s">
        <v>150</v>
      </c>
      <c r="I64" s="117">
        <f t="shared" si="2"/>
        <v>12000</v>
      </c>
      <c r="J64" s="118" t="s">
        <v>151</v>
      </c>
      <c r="K64" s="202" t="s">
        <v>339</v>
      </c>
    </row>
    <row r="65" spans="1:11" ht="18" customHeight="1" x14ac:dyDescent="0.15">
      <c r="A65" s="121" t="s">
        <v>345</v>
      </c>
      <c r="B65" s="116" t="s">
        <v>150</v>
      </c>
      <c r="C65" s="117">
        <f>SUM('霧島青年会議所正味財産計算書内訳表 (様式)'!CH69)</f>
        <v>69120</v>
      </c>
      <c r="D65" s="118" t="s">
        <v>151</v>
      </c>
      <c r="E65" s="116" t="s">
        <v>150</v>
      </c>
      <c r="F65" s="222">
        <v>90720</v>
      </c>
      <c r="G65" s="118" t="s">
        <v>151</v>
      </c>
      <c r="H65" s="119" t="s">
        <v>150</v>
      </c>
      <c r="I65" s="117">
        <f>SUM(C65-F65)</f>
        <v>-21600</v>
      </c>
      <c r="J65" s="118" t="s">
        <v>151</v>
      </c>
      <c r="K65" s="209" t="s">
        <v>348</v>
      </c>
    </row>
    <row r="66" spans="1:11" ht="18" customHeight="1" x14ac:dyDescent="0.15">
      <c r="A66" s="121" t="s">
        <v>206</v>
      </c>
      <c r="B66" s="116" t="s">
        <v>150</v>
      </c>
      <c r="C66" s="131">
        <f>SUM('霧島青年会議所正味財産計算書内訳表 (様式)'!CH70)</f>
        <v>0</v>
      </c>
      <c r="D66" s="118" t="s">
        <v>151</v>
      </c>
      <c r="E66" s="116" t="s">
        <v>150</v>
      </c>
      <c r="F66" s="117">
        <v>0</v>
      </c>
      <c r="G66" s="118" t="s">
        <v>151</v>
      </c>
      <c r="H66" s="119" t="s">
        <v>150</v>
      </c>
      <c r="I66" s="117">
        <f t="shared" si="2"/>
        <v>0</v>
      </c>
      <c r="J66" s="118" t="s">
        <v>151</v>
      </c>
      <c r="K66" s="120"/>
    </row>
    <row r="67" spans="1:11" ht="18" customHeight="1" x14ac:dyDescent="0.15">
      <c r="A67" s="121" t="s">
        <v>207</v>
      </c>
      <c r="B67" s="116" t="s">
        <v>150</v>
      </c>
      <c r="C67" s="117">
        <f>SUM('霧島青年会議所正味財産計算書内訳表 (様式)'!CH71)</f>
        <v>10000</v>
      </c>
      <c r="D67" s="118" t="s">
        <v>151</v>
      </c>
      <c r="E67" s="116" t="s">
        <v>150</v>
      </c>
      <c r="F67" s="117">
        <v>0</v>
      </c>
      <c r="G67" s="118" t="s">
        <v>151</v>
      </c>
      <c r="H67" s="119" t="s">
        <v>150</v>
      </c>
      <c r="I67" s="117">
        <f t="shared" si="2"/>
        <v>10000</v>
      </c>
      <c r="J67" s="118" t="s">
        <v>151</v>
      </c>
      <c r="K67" s="120"/>
    </row>
    <row r="68" spans="1:11" ht="18" customHeight="1" x14ac:dyDescent="0.15">
      <c r="A68" s="121" t="s">
        <v>208</v>
      </c>
      <c r="B68" s="116" t="s">
        <v>150</v>
      </c>
      <c r="C68" s="117">
        <f>SUM('霧島青年会議所正味財産計算書内訳表 (様式)'!CH72)</f>
        <v>30000</v>
      </c>
      <c r="D68" s="118" t="s">
        <v>151</v>
      </c>
      <c r="E68" s="116" t="s">
        <v>150</v>
      </c>
      <c r="F68" s="117">
        <v>60000</v>
      </c>
      <c r="G68" s="118" t="s">
        <v>151</v>
      </c>
      <c r="H68" s="119" t="s">
        <v>150</v>
      </c>
      <c r="I68" s="117">
        <f t="shared" si="2"/>
        <v>-30000</v>
      </c>
      <c r="J68" s="118" t="s">
        <v>151</v>
      </c>
      <c r="K68" s="120"/>
    </row>
    <row r="69" spans="1:11" ht="18" customHeight="1" x14ac:dyDescent="0.15">
      <c r="A69" s="121" t="s">
        <v>209</v>
      </c>
      <c r="B69" s="116" t="s">
        <v>150</v>
      </c>
      <c r="C69" s="117">
        <f>SUM('霧島青年会議所正味財産計算書内訳表 (様式)'!CH73)</f>
        <v>0</v>
      </c>
      <c r="D69" s="118" t="s">
        <v>151</v>
      </c>
      <c r="E69" s="116" t="s">
        <v>150</v>
      </c>
      <c r="F69" s="117">
        <v>0</v>
      </c>
      <c r="G69" s="118" t="s">
        <v>151</v>
      </c>
      <c r="H69" s="119" t="s">
        <v>150</v>
      </c>
      <c r="I69" s="117">
        <f t="shared" si="2"/>
        <v>0</v>
      </c>
      <c r="J69" s="118" t="s">
        <v>151</v>
      </c>
      <c r="K69" s="120"/>
    </row>
    <row r="70" spans="1:11" ht="18" customHeight="1" x14ac:dyDescent="0.15">
      <c r="A70" s="121" t="s">
        <v>211</v>
      </c>
      <c r="B70" s="116" t="s">
        <v>150</v>
      </c>
      <c r="C70" s="117">
        <f>SUM('霧島青年会議所正味財産計算書内訳表 (様式)'!CH74)</f>
        <v>0</v>
      </c>
      <c r="D70" s="118" t="s">
        <v>151</v>
      </c>
      <c r="E70" s="116" t="s">
        <v>150</v>
      </c>
      <c r="F70" s="222">
        <v>320000</v>
      </c>
      <c r="G70" s="118" t="s">
        <v>151</v>
      </c>
      <c r="H70" s="119" t="s">
        <v>150</v>
      </c>
      <c r="I70" s="117">
        <f t="shared" si="2"/>
        <v>-320000</v>
      </c>
      <c r="J70" s="118" t="s">
        <v>151</v>
      </c>
      <c r="K70" s="120"/>
    </row>
    <row r="71" spans="1:11" ht="18" customHeight="1" x14ac:dyDescent="0.15">
      <c r="A71" s="121" t="s">
        <v>212</v>
      </c>
      <c r="B71" s="116" t="s">
        <v>150</v>
      </c>
      <c r="C71" s="117">
        <f>SUM('霧島青年会議所正味財産計算書内訳表 (様式)'!CH75)</f>
        <v>140000</v>
      </c>
      <c r="D71" s="118" t="s">
        <v>151</v>
      </c>
      <c r="E71" s="116" t="s">
        <v>150</v>
      </c>
      <c r="F71" s="117">
        <v>160000</v>
      </c>
      <c r="G71" s="118" t="s">
        <v>151</v>
      </c>
      <c r="H71" s="119" t="s">
        <v>150</v>
      </c>
      <c r="I71" s="117">
        <f t="shared" si="2"/>
        <v>-20000</v>
      </c>
      <c r="J71" s="118" t="s">
        <v>151</v>
      </c>
      <c r="K71" s="209" t="s">
        <v>347</v>
      </c>
    </row>
    <row r="72" spans="1:11" ht="18" customHeight="1" x14ac:dyDescent="0.15">
      <c r="A72" s="121" t="s">
        <v>266</v>
      </c>
      <c r="B72" s="116" t="s">
        <v>150</v>
      </c>
      <c r="C72" s="117">
        <f>SUM('霧島青年会議所正味財産計算書内訳表 (様式)'!CH76)</f>
        <v>120000</v>
      </c>
      <c r="D72" s="118" t="s">
        <v>151</v>
      </c>
      <c r="E72" s="116" t="s">
        <v>150</v>
      </c>
      <c r="F72" s="117">
        <v>110000</v>
      </c>
      <c r="G72" s="118" t="s">
        <v>151</v>
      </c>
      <c r="H72" s="119" t="s">
        <v>150</v>
      </c>
      <c r="I72" s="117">
        <f>SUM(C72-F72)</f>
        <v>10000</v>
      </c>
      <c r="J72" s="118" t="s">
        <v>151</v>
      </c>
      <c r="K72" s="120"/>
    </row>
    <row r="73" spans="1:11" ht="18" customHeight="1" x14ac:dyDescent="0.15">
      <c r="A73" s="121" t="s">
        <v>210</v>
      </c>
      <c r="B73" s="116" t="s">
        <v>150</v>
      </c>
      <c r="C73" s="117">
        <f>SUM('霧島青年会議所正味財産計算書内訳表 (様式)'!CH77)</f>
        <v>358863</v>
      </c>
      <c r="D73" s="118" t="s">
        <v>151</v>
      </c>
      <c r="E73" s="116" t="s">
        <v>150</v>
      </c>
      <c r="F73" s="117">
        <v>358863</v>
      </c>
      <c r="G73" s="118" t="s">
        <v>151</v>
      </c>
      <c r="H73" s="119" t="s">
        <v>150</v>
      </c>
      <c r="I73" s="117">
        <f>SUM(C73-F73)</f>
        <v>0</v>
      </c>
      <c r="J73" s="118" t="s">
        <v>151</v>
      </c>
      <c r="K73" s="120" t="s">
        <v>340</v>
      </c>
    </row>
    <row r="74" spans="1:11" ht="18" customHeight="1" x14ac:dyDescent="0.15">
      <c r="A74" s="121" t="s">
        <v>213</v>
      </c>
      <c r="B74" s="116" t="s">
        <v>150</v>
      </c>
      <c r="C74" s="117">
        <f>SUM('霧島青年会議所正味財産計算書内訳表 (様式)'!CH78)</f>
        <v>20000</v>
      </c>
      <c r="D74" s="118" t="s">
        <v>151</v>
      </c>
      <c r="E74" s="116" t="s">
        <v>150</v>
      </c>
      <c r="F74" s="222">
        <v>186664</v>
      </c>
      <c r="G74" s="118" t="s">
        <v>151</v>
      </c>
      <c r="H74" s="119" t="s">
        <v>150</v>
      </c>
      <c r="I74" s="117">
        <f t="shared" si="2"/>
        <v>-166664</v>
      </c>
      <c r="J74" s="118" t="s">
        <v>151</v>
      </c>
      <c r="K74" s="120"/>
    </row>
    <row r="75" spans="1:11" ht="18" customHeight="1" x14ac:dyDescent="0.15">
      <c r="A75" s="121" t="s">
        <v>353</v>
      </c>
      <c r="B75" s="116"/>
      <c r="C75" s="117">
        <f>SUM('霧島青年会議所正味財産計算書内訳表 (様式)'!CF79)</f>
        <v>360000</v>
      </c>
      <c r="D75" s="118"/>
      <c r="E75" s="116"/>
      <c r="F75" s="222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214</v>
      </c>
      <c r="B76" s="116" t="s">
        <v>150</v>
      </c>
      <c r="C76" s="117">
        <f>SUM('霧島青年会議所正味財産計算書内訳表 (様式)'!CH80)</f>
        <v>15360</v>
      </c>
      <c r="D76" s="118" t="s">
        <v>151</v>
      </c>
      <c r="E76" s="116" t="s">
        <v>150</v>
      </c>
      <c r="F76" s="117">
        <v>15360</v>
      </c>
      <c r="G76" s="118" t="s">
        <v>151</v>
      </c>
      <c r="H76" s="119" t="s">
        <v>150</v>
      </c>
      <c r="I76" s="117">
        <f t="shared" si="2"/>
        <v>0</v>
      </c>
      <c r="J76" s="118" t="s">
        <v>151</v>
      </c>
      <c r="K76" s="206" t="s">
        <v>341</v>
      </c>
    </row>
    <row r="77" spans="1:11" ht="18" customHeight="1" x14ac:dyDescent="0.15">
      <c r="A77" s="121" t="s">
        <v>215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216</v>
      </c>
      <c r="B78" s="116" t="s">
        <v>150</v>
      </c>
      <c r="C78" s="117">
        <f>SUM('霧島青年会議所正味財産計算書内訳表 (様式)'!CH82)</f>
        <v>0</v>
      </c>
      <c r="D78" s="118" t="s">
        <v>151</v>
      </c>
      <c r="E78" s="116" t="s">
        <v>150</v>
      </c>
      <c r="F78" s="117">
        <v>0</v>
      </c>
      <c r="G78" s="118" t="s">
        <v>151</v>
      </c>
      <c r="H78" s="119" t="s">
        <v>150</v>
      </c>
      <c r="I78" s="117">
        <f t="shared" si="2"/>
        <v>0</v>
      </c>
      <c r="J78" s="118" t="s">
        <v>151</v>
      </c>
      <c r="K78" s="120"/>
    </row>
    <row r="79" spans="1:11" ht="18" customHeight="1" x14ac:dyDescent="0.15">
      <c r="A79" s="130" t="s">
        <v>217</v>
      </c>
      <c r="B79" s="116" t="s">
        <v>150</v>
      </c>
      <c r="C79" s="117">
        <f>SUM('霧島青年会議所正味財産計算書内訳表 (様式)'!CH83)</f>
        <v>0</v>
      </c>
      <c r="D79" s="118" t="s">
        <v>151</v>
      </c>
      <c r="E79" s="116" t="s">
        <v>150</v>
      </c>
      <c r="F79" s="117">
        <v>0</v>
      </c>
      <c r="G79" s="118" t="s">
        <v>151</v>
      </c>
      <c r="H79" s="119" t="s">
        <v>150</v>
      </c>
      <c r="I79" s="117">
        <f t="shared" si="2"/>
        <v>0</v>
      </c>
      <c r="J79" s="118" t="s">
        <v>151</v>
      </c>
      <c r="K79" s="120"/>
    </row>
    <row r="80" spans="1:11" ht="18" customHeight="1" x14ac:dyDescent="0.15">
      <c r="A80" s="121" t="s">
        <v>218</v>
      </c>
      <c r="B80" s="116" t="s">
        <v>150</v>
      </c>
      <c r="C80" s="117">
        <f>SUM('霧島青年会議所正味財産計算書内訳表 (様式)'!CH84)</f>
        <v>200000</v>
      </c>
      <c r="D80" s="118" t="s">
        <v>151</v>
      </c>
      <c r="E80" s="116" t="s">
        <v>150</v>
      </c>
      <c r="F80" s="117">
        <v>230000</v>
      </c>
      <c r="G80" s="118" t="s">
        <v>151</v>
      </c>
      <c r="H80" s="119" t="s">
        <v>150</v>
      </c>
      <c r="I80" s="117">
        <f t="shared" si="2"/>
        <v>-30000</v>
      </c>
      <c r="J80" s="118" t="s">
        <v>151</v>
      </c>
      <c r="K80" s="120"/>
    </row>
    <row r="81" spans="1:11" ht="18" customHeight="1" x14ac:dyDescent="0.15">
      <c r="A81" s="121" t="s">
        <v>219</v>
      </c>
      <c r="B81" s="116" t="s">
        <v>150</v>
      </c>
      <c r="C81" s="117">
        <f>SUM('霧島青年会議所正味財産計算書内訳表 (様式)'!CH85)</f>
        <v>10000</v>
      </c>
      <c r="D81" s="118" t="s">
        <v>151</v>
      </c>
      <c r="E81" s="116" t="s">
        <v>150</v>
      </c>
      <c r="F81" s="117">
        <v>7000</v>
      </c>
      <c r="G81" s="118" t="s">
        <v>151</v>
      </c>
      <c r="H81" s="119" t="s">
        <v>150</v>
      </c>
      <c r="I81" s="117">
        <f t="shared" si="2"/>
        <v>3000</v>
      </c>
      <c r="J81" s="118" t="s">
        <v>151</v>
      </c>
      <c r="K81" s="120"/>
    </row>
    <row r="82" spans="1:11" ht="18" customHeight="1" x14ac:dyDescent="0.15">
      <c r="A82" s="121" t="s">
        <v>220</v>
      </c>
      <c r="B82" s="116" t="s">
        <v>150</v>
      </c>
      <c r="C82" s="117">
        <f>SUM('霧島青年会議所正味財産計算書内訳表 (様式)'!CH86)</f>
        <v>100000</v>
      </c>
      <c r="D82" s="118" t="s">
        <v>151</v>
      </c>
      <c r="E82" s="116" t="s">
        <v>150</v>
      </c>
      <c r="F82" s="117">
        <v>95000</v>
      </c>
      <c r="G82" s="118" t="s">
        <v>151</v>
      </c>
      <c r="H82" s="119" t="s">
        <v>150</v>
      </c>
      <c r="I82" s="117">
        <f t="shared" si="2"/>
        <v>5000</v>
      </c>
      <c r="J82" s="118" t="s">
        <v>151</v>
      </c>
      <c r="K82" s="120"/>
    </row>
    <row r="83" spans="1:11" ht="18" customHeight="1" x14ac:dyDescent="0.15">
      <c r="A83" s="121" t="s">
        <v>221</v>
      </c>
      <c r="B83" s="124" t="s">
        <v>150</v>
      </c>
      <c r="C83" s="125">
        <f>'霧島青年会議所正味財産計算書内訳表 (様式)'!CF87</f>
        <v>185965</v>
      </c>
      <c r="D83" s="126" t="s">
        <v>151</v>
      </c>
      <c r="E83" s="127" t="s">
        <v>150</v>
      </c>
      <c r="F83" s="125">
        <v>33948</v>
      </c>
      <c r="G83" s="126" t="s">
        <v>151</v>
      </c>
      <c r="H83" s="119" t="s">
        <v>150</v>
      </c>
      <c r="I83" s="117">
        <f t="shared" si="2"/>
        <v>152017</v>
      </c>
      <c r="J83" s="118" t="s">
        <v>151</v>
      </c>
      <c r="K83" s="206"/>
    </row>
    <row r="84" spans="1:11" ht="18" customHeight="1" x14ac:dyDescent="0.15">
      <c r="A84" s="121" t="s">
        <v>222</v>
      </c>
      <c r="B84" s="142"/>
      <c r="C84" s="132">
        <f>SUM('霧島青年会議所正味財産計算書内訳表 (様式)'!CH88)</f>
        <v>912612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-147080</v>
      </c>
      <c r="J84" s="143"/>
      <c r="K84" s="145"/>
    </row>
    <row r="85" spans="1:11" ht="18" customHeight="1" x14ac:dyDescent="0.15">
      <c r="A85" s="121" t="s">
        <v>223</v>
      </c>
      <c r="B85" s="116" t="s">
        <v>150</v>
      </c>
      <c r="C85" s="117">
        <f>SUM('霧島青年会議所正味財産計算書内訳表 (様式)'!CH89)</f>
        <v>912612</v>
      </c>
      <c r="D85" s="118" t="s">
        <v>151</v>
      </c>
      <c r="E85" s="116" t="s">
        <v>150</v>
      </c>
      <c r="F85" s="117">
        <v>1059692</v>
      </c>
      <c r="G85" s="118" t="s">
        <v>151</v>
      </c>
      <c r="H85" s="119" t="s">
        <v>150</v>
      </c>
      <c r="I85" s="117">
        <f t="shared" si="2"/>
        <v>-147080</v>
      </c>
      <c r="J85" s="118" t="s">
        <v>151</v>
      </c>
      <c r="K85" s="120"/>
    </row>
    <row r="86" spans="1:11" ht="18" customHeight="1" x14ac:dyDescent="0.15">
      <c r="A86" s="121" t="s">
        <v>224</v>
      </c>
      <c r="B86" s="127" t="s">
        <v>150</v>
      </c>
      <c r="C86" s="125">
        <f>SUM('霧島青年会議所正味財産計算書内訳表 (様式)'!CH90)</f>
        <v>0</v>
      </c>
      <c r="D86" s="126" t="s">
        <v>151</v>
      </c>
      <c r="E86" s="127" t="s">
        <v>150</v>
      </c>
      <c r="F86" s="125">
        <v>0</v>
      </c>
      <c r="G86" s="126" t="s">
        <v>151</v>
      </c>
      <c r="H86" s="128" t="s">
        <v>150</v>
      </c>
      <c r="I86" s="125">
        <f t="shared" si="2"/>
        <v>0</v>
      </c>
      <c r="J86" s="126" t="s">
        <v>151</v>
      </c>
      <c r="K86" s="129"/>
    </row>
    <row r="87" spans="1:11" ht="18" customHeight="1" x14ac:dyDescent="0.15">
      <c r="A87" s="121" t="s">
        <v>225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226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227</v>
      </c>
      <c r="B89" s="116" t="s">
        <v>150</v>
      </c>
      <c r="C89" s="131">
        <f>SUM('霧島青年会議所正味財産計算書内訳表 (様式)'!CH93)</f>
        <v>0</v>
      </c>
      <c r="D89" s="118" t="s">
        <v>151</v>
      </c>
      <c r="E89" s="116" t="s">
        <v>150</v>
      </c>
      <c r="F89" s="117">
        <v>0</v>
      </c>
      <c r="G89" s="118" t="s">
        <v>151</v>
      </c>
      <c r="H89" s="119" t="s">
        <v>150</v>
      </c>
      <c r="I89" s="117">
        <f t="shared" si="2"/>
        <v>0</v>
      </c>
      <c r="J89" s="118" t="s">
        <v>151</v>
      </c>
      <c r="K89" s="120"/>
    </row>
    <row r="90" spans="1:11" ht="18" customHeight="1" x14ac:dyDescent="0.15">
      <c r="A90" s="130" t="s">
        <v>228</v>
      </c>
      <c r="B90" s="116" t="s">
        <v>150</v>
      </c>
      <c r="C90" s="117">
        <f>SUM('霧島青年会議所正味財産計算書内訳表 (様式)'!CH94)</f>
        <v>0</v>
      </c>
      <c r="D90" s="118" t="s">
        <v>151</v>
      </c>
      <c r="E90" s="116" t="s">
        <v>150</v>
      </c>
      <c r="F90" s="117">
        <v>0</v>
      </c>
      <c r="G90" s="118" t="s">
        <v>151</v>
      </c>
      <c r="H90" s="119" t="s">
        <v>150</v>
      </c>
      <c r="I90" s="117">
        <f t="shared" si="2"/>
        <v>0</v>
      </c>
      <c r="J90" s="118" t="s">
        <v>151</v>
      </c>
      <c r="K90" s="120"/>
    </row>
    <row r="91" spans="1:11" ht="18" customHeight="1" x14ac:dyDescent="0.15">
      <c r="A91" s="130" t="s">
        <v>229</v>
      </c>
      <c r="B91" s="116" t="s">
        <v>150</v>
      </c>
      <c r="C91" s="117">
        <f>SUM('霧島青年会議所正味財産計算書内訳表 (様式)'!CH95)</f>
        <v>0</v>
      </c>
      <c r="D91" s="118" t="s">
        <v>151</v>
      </c>
      <c r="E91" s="116" t="s">
        <v>150</v>
      </c>
      <c r="F91" s="117">
        <v>0</v>
      </c>
      <c r="G91" s="118" t="s">
        <v>151</v>
      </c>
      <c r="H91" s="119" t="s">
        <v>150</v>
      </c>
      <c r="I91" s="117">
        <f t="shared" si="2"/>
        <v>0</v>
      </c>
      <c r="J91" s="118" t="s">
        <v>151</v>
      </c>
      <c r="K91" s="120"/>
    </row>
    <row r="92" spans="1:11" ht="18" customHeight="1" x14ac:dyDescent="0.15">
      <c r="A92" s="130" t="s">
        <v>230</v>
      </c>
      <c r="B92" s="116" t="s">
        <v>150</v>
      </c>
      <c r="C92" s="117">
        <f>SUM('霧島青年会議所正味財産計算書内訳表 (様式)'!CH96)</f>
        <v>0</v>
      </c>
      <c r="D92" s="118" t="s">
        <v>151</v>
      </c>
      <c r="E92" s="116" t="s">
        <v>150</v>
      </c>
      <c r="F92" s="117">
        <v>0</v>
      </c>
      <c r="G92" s="118" t="s">
        <v>151</v>
      </c>
      <c r="H92" s="119" t="s">
        <v>150</v>
      </c>
      <c r="I92" s="117">
        <f t="shared" si="2"/>
        <v>0</v>
      </c>
      <c r="J92" s="118" t="s">
        <v>151</v>
      </c>
      <c r="K92" s="120"/>
    </row>
    <row r="93" spans="1:11" ht="18" customHeight="1" x14ac:dyDescent="0.15">
      <c r="A93" s="121" t="s">
        <v>231</v>
      </c>
      <c r="B93" s="116" t="s">
        <v>150</v>
      </c>
      <c r="C93" s="117">
        <f>SUM('霧島青年会議所正味財産計算書内訳表 (様式)'!CH97)</f>
        <v>0</v>
      </c>
      <c r="D93" s="118" t="s">
        <v>151</v>
      </c>
      <c r="E93" s="116" t="s">
        <v>150</v>
      </c>
      <c r="F93" s="117">
        <v>0</v>
      </c>
      <c r="G93" s="118" t="s">
        <v>151</v>
      </c>
      <c r="H93" s="119" t="s">
        <v>150</v>
      </c>
      <c r="I93" s="117">
        <f t="shared" si="2"/>
        <v>0</v>
      </c>
      <c r="J93" s="118" t="s">
        <v>151</v>
      </c>
      <c r="K93" s="120"/>
    </row>
    <row r="94" spans="1:11" ht="18" customHeight="1" x14ac:dyDescent="0.15">
      <c r="A94" s="121" t="s">
        <v>232</v>
      </c>
      <c r="B94" s="116" t="s">
        <v>150</v>
      </c>
      <c r="C94" s="117">
        <f>SUM('霧島青年会議所正味財産計算書内訳表 (様式)'!CH98)</f>
        <v>0</v>
      </c>
      <c r="D94" s="126" t="s">
        <v>151</v>
      </c>
      <c r="E94" s="116" t="s">
        <v>150</v>
      </c>
      <c r="F94" s="117">
        <v>0</v>
      </c>
      <c r="G94" s="126" t="s">
        <v>151</v>
      </c>
      <c r="H94" s="119" t="s">
        <v>150</v>
      </c>
      <c r="I94" s="146">
        <f t="shared" si="2"/>
        <v>0</v>
      </c>
      <c r="J94" s="126" t="s">
        <v>151</v>
      </c>
      <c r="K94" s="120"/>
    </row>
    <row r="95" spans="1:11" ht="18" customHeight="1" x14ac:dyDescent="0.15">
      <c r="A95" s="136" t="s">
        <v>233</v>
      </c>
      <c r="B95" s="137"/>
      <c r="C95" s="138">
        <f>SUM('霧島青年会議所正味財産計算書内訳表 (様式)'!CH99)</f>
        <v>3917000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-683247</v>
      </c>
      <c r="J95" s="139"/>
      <c r="K95" s="141"/>
    </row>
    <row r="96" spans="1:11" ht="18" customHeight="1" x14ac:dyDescent="0.15">
      <c r="A96" s="136" t="s">
        <v>234</v>
      </c>
      <c r="B96" s="148"/>
      <c r="C96" s="138">
        <f>SUM('霧島青年会議所正味財産計算書内訳表 (様式)'!CH100)</f>
        <v>0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383247</v>
      </c>
      <c r="J96" s="149"/>
      <c r="K96" s="141"/>
    </row>
    <row r="97" spans="1:11" ht="18" customHeight="1" x14ac:dyDescent="0.15">
      <c r="A97" s="151" t="s">
        <v>235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236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237</v>
      </c>
      <c r="B99" s="148"/>
      <c r="C99" s="138">
        <f>SUM('霧島青年会議所正味財産計算書内訳表 (様式)'!CH103)</f>
        <v>0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383247</v>
      </c>
      <c r="J99" s="139"/>
      <c r="K99" s="141"/>
    </row>
    <row r="100" spans="1:11" ht="18" customHeight="1" x14ac:dyDescent="0.15">
      <c r="A100" s="121" t="s">
        <v>238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239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240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241</v>
      </c>
      <c r="B103" s="116" t="s">
        <v>150</v>
      </c>
      <c r="C103" s="117">
        <f>SUM('霧島青年会議所正味財産計算書内訳表 (様式)'!CH107)</f>
        <v>0</v>
      </c>
      <c r="D103" s="118" t="s">
        <v>151</v>
      </c>
      <c r="E103" s="116" t="s">
        <v>150</v>
      </c>
      <c r="F103" s="117">
        <v>0</v>
      </c>
      <c r="G103" s="118" t="s">
        <v>151</v>
      </c>
      <c r="H103" s="119" t="s">
        <v>150</v>
      </c>
      <c r="I103" s="117">
        <f t="shared" si="3"/>
        <v>0</v>
      </c>
      <c r="J103" s="118" t="s">
        <v>151</v>
      </c>
      <c r="K103" s="120"/>
    </row>
    <row r="104" spans="1:11" ht="18" customHeight="1" x14ac:dyDescent="0.15">
      <c r="A104" s="121" t="s">
        <v>242</v>
      </c>
      <c r="B104" s="116" t="s">
        <v>150</v>
      </c>
      <c r="C104" s="117">
        <f>SUM('霧島青年会議所正味財産計算書内訳表 (様式)'!CH108)</f>
        <v>0</v>
      </c>
      <c r="D104" s="118" t="s">
        <v>151</v>
      </c>
      <c r="E104" s="116" t="s">
        <v>150</v>
      </c>
      <c r="F104" s="117">
        <v>0</v>
      </c>
      <c r="G104" s="118" t="s">
        <v>151</v>
      </c>
      <c r="H104" s="119" t="s">
        <v>150</v>
      </c>
      <c r="I104" s="117">
        <f t="shared" si="3"/>
        <v>0</v>
      </c>
      <c r="J104" s="118" t="s">
        <v>151</v>
      </c>
      <c r="K104" s="120"/>
    </row>
    <row r="105" spans="1:11" ht="18" customHeight="1" x14ac:dyDescent="0.15">
      <c r="A105" s="121" t="s">
        <v>243</v>
      </c>
      <c r="B105" s="116" t="s">
        <v>150</v>
      </c>
      <c r="C105" s="117">
        <f>SUM('霧島青年会議所正味財産計算書内訳表 (様式)'!CH109)</f>
        <v>0</v>
      </c>
      <c r="D105" s="118" t="s">
        <v>151</v>
      </c>
      <c r="E105" s="116" t="s">
        <v>150</v>
      </c>
      <c r="F105" s="117">
        <v>0</v>
      </c>
      <c r="G105" s="118" t="s">
        <v>151</v>
      </c>
      <c r="H105" s="119" t="s">
        <v>150</v>
      </c>
      <c r="I105" s="117">
        <f t="shared" si="3"/>
        <v>0</v>
      </c>
      <c r="J105" s="118" t="s">
        <v>151</v>
      </c>
      <c r="K105" s="120"/>
    </row>
    <row r="106" spans="1:11" ht="18" customHeight="1" x14ac:dyDescent="0.15">
      <c r="A106" s="121" t="s">
        <v>244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245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246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247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248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249</v>
      </c>
      <c r="B111" s="157" t="s">
        <v>150</v>
      </c>
      <c r="C111" s="146">
        <f>SUM('霧島青年会議所正味財産計算書内訳表 (様式)'!CH115)</f>
        <v>0</v>
      </c>
      <c r="D111" s="158" t="s">
        <v>151</v>
      </c>
      <c r="E111" s="159" t="s">
        <v>150</v>
      </c>
      <c r="F111" s="146">
        <v>0</v>
      </c>
      <c r="G111" s="158" t="s">
        <v>151</v>
      </c>
      <c r="H111" s="160" t="s">
        <v>150</v>
      </c>
      <c r="I111" s="146">
        <f t="shared" si="4"/>
        <v>0</v>
      </c>
      <c r="J111" s="158" t="s">
        <v>151</v>
      </c>
      <c r="K111" s="161"/>
    </row>
    <row r="112" spans="1:11" ht="18" customHeight="1" x14ac:dyDescent="0.15">
      <c r="A112" s="136" t="s">
        <v>250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3" ht="18" customHeight="1" x14ac:dyDescent="0.15">
      <c r="A113" s="136" t="s">
        <v>251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3" ht="18" customHeight="1" x14ac:dyDescent="0.15">
      <c r="A114" s="136" t="s">
        <v>252</v>
      </c>
      <c r="B114" s="165"/>
      <c r="C114" s="226">
        <f>SUM('霧島青年会議所正味財産計算書内訳表 (様式)'!CH118)</f>
        <v>0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383247</v>
      </c>
      <c r="J114" s="166"/>
      <c r="K114" s="123"/>
      <c r="M114" s="214"/>
    </row>
    <row r="115" spans="1:13" ht="18" customHeight="1" x14ac:dyDescent="0.15">
      <c r="A115" s="151" t="s">
        <v>253</v>
      </c>
      <c r="B115" s="137"/>
      <c r="C115" s="152">
        <f>SUM('霧島青年会議所正味財産計算書内訳表 (様式)'!CH119)</f>
        <v>2177295</v>
      </c>
      <c r="D115" s="149"/>
      <c r="E115" s="156"/>
      <c r="F115" s="152">
        <v>2560542</v>
      </c>
      <c r="G115" s="149"/>
      <c r="H115" s="156"/>
      <c r="I115" s="152">
        <f>SUM(C115-F115)</f>
        <v>-383247</v>
      </c>
      <c r="J115" s="149"/>
      <c r="K115" s="153"/>
    </row>
    <row r="116" spans="1:13" ht="18" customHeight="1" x14ac:dyDescent="0.15">
      <c r="A116" s="136" t="s">
        <v>254</v>
      </c>
      <c r="B116" s="137"/>
      <c r="C116" s="138">
        <f>SUM('霧島青年会議所正味財産計算書内訳表 (様式)'!CH120)</f>
        <v>2177295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0</v>
      </c>
      <c r="J116" s="139"/>
      <c r="K116" s="141"/>
    </row>
    <row r="117" spans="1:13" ht="18" customHeight="1" x14ac:dyDescent="0.15">
      <c r="A117" s="115" t="s">
        <v>255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3" ht="18" customHeight="1" x14ac:dyDescent="0.15">
      <c r="A118" s="121" t="s">
        <v>256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3" ht="18" customHeight="1" x14ac:dyDescent="0.15">
      <c r="A119" s="121" t="s">
        <v>257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3" ht="18" customHeight="1" x14ac:dyDescent="0.15">
      <c r="A120" s="121" t="s">
        <v>258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3" ht="18" customHeight="1" x14ac:dyDescent="0.15">
      <c r="A121" s="121" t="s">
        <v>259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3" ht="18" customHeight="1" x14ac:dyDescent="0.15">
      <c r="A122" s="121" t="s">
        <v>260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3" ht="18" customHeight="1" x14ac:dyDescent="0.15">
      <c r="A123" s="121" t="s">
        <v>261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3" ht="18" customHeight="1" x14ac:dyDescent="0.15">
      <c r="A124" s="136" t="s">
        <v>262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3" ht="18" customHeight="1" x14ac:dyDescent="0.15">
      <c r="A125" s="151" t="s">
        <v>263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3" ht="18" customHeight="1" x14ac:dyDescent="0.15">
      <c r="A126" s="136" t="s">
        <v>264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3" ht="18" customHeight="1" thickBot="1" x14ac:dyDescent="0.2">
      <c r="A127" s="178" t="s">
        <v>265</v>
      </c>
      <c r="B127" s="179"/>
      <c r="C127" s="180">
        <f>SUM('霧島青年会議所正味財産計算書内訳表 (様式)'!CH131)</f>
        <v>2177295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0</v>
      </c>
      <c r="J127" s="181"/>
      <c r="K127" s="183"/>
    </row>
    <row r="128" spans="1:13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2018-11-14T00:00:06Z</dcterms:modified>
</cp:coreProperties>
</file>