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正副理事長会議/第５回/"/>
    </mc:Choice>
  </mc:AlternateContent>
  <bookViews>
    <workbookView xWindow="5000" yWindow="460" windowWidth="19140" windowHeight="13540" tabRatio="910" activeTab="2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H79" i="79" l="1"/>
  <c r="AW20" i="79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33" i="79"/>
  <c r="P49" i="79"/>
  <c r="P55" i="79"/>
  <c r="P60" i="79"/>
  <c r="P65" i="79"/>
  <c r="P81" i="79"/>
  <c r="P53" i="79"/>
  <c r="P88" i="79"/>
  <c r="P92" i="79"/>
  <c r="P91" i="79"/>
  <c r="P99" i="79"/>
  <c r="Q49" i="79"/>
  <c r="B49" i="79"/>
  <c r="C49" i="79"/>
  <c r="D49" i="79"/>
  <c r="E49" i="79"/>
  <c r="F49" i="79"/>
  <c r="G49" i="79"/>
  <c r="H49" i="79"/>
  <c r="I49" i="79"/>
  <c r="J49" i="79"/>
  <c r="K49" i="79"/>
  <c r="L49" i="79"/>
  <c r="M49" i="79"/>
  <c r="N49" i="79"/>
  <c r="O49" i="79"/>
  <c r="R49" i="79"/>
  <c r="S49" i="79"/>
  <c r="CK123" i="79"/>
  <c r="AY49" i="79"/>
  <c r="AZ49" i="79"/>
  <c r="BA49" i="79"/>
  <c r="BB49" i="79"/>
  <c r="BC49" i="79"/>
  <c r="BD49" i="79"/>
  <c r="BE49" i="79"/>
  <c r="BF49" i="79"/>
  <c r="BG49" i="79"/>
  <c r="BH49" i="79"/>
  <c r="BI49" i="79"/>
  <c r="BJ49" i="79"/>
  <c r="BK49" i="79"/>
  <c r="BL49" i="79"/>
  <c r="BM49" i="79"/>
  <c r="BN49" i="79"/>
  <c r="BO49" i="79"/>
  <c r="BP49" i="79"/>
  <c r="BQ49" i="79"/>
  <c r="BR49" i="79"/>
  <c r="BS49" i="79"/>
  <c r="BT49" i="79"/>
  <c r="BU49" i="79"/>
  <c r="BV49" i="79"/>
  <c r="BW49" i="79"/>
  <c r="BX49" i="79"/>
  <c r="BY49" i="79"/>
  <c r="BZ49" i="79"/>
  <c r="CA49" i="79"/>
  <c r="CB49" i="79"/>
  <c r="CC49" i="79"/>
  <c r="CD49" i="79"/>
  <c r="CE49" i="79"/>
  <c r="CK124" i="79"/>
  <c r="CK122" i="79"/>
  <c r="CK125" i="79"/>
  <c r="CK127" i="79"/>
  <c r="CK126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CF103" i="79"/>
  <c r="CF106" i="79"/>
  <c r="CF111" i="79"/>
  <c r="CF114" i="79"/>
  <c r="CF116" i="79"/>
  <c r="CF117" i="79"/>
  <c r="CF118" i="79"/>
  <c r="CF120" i="79"/>
  <c r="CF128" i="79"/>
  <c r="CF130" i="79"/>
  <c r="CF131" i="79"/>
  <c r="CK121" i="79"/>
  <c r="CK128" i="79"/>
  <c r="AW75" i="79"/>
  <c r="AR75" i="79"/>
  <c r="AM75" i="79"/>
  <c r="Y75" i="79"/>
  <c r="S75" i="79"/>
  <c r="O75" i="79"/>
  <c r="G75" i="79"/>
  <c r="AX75" i="79"/>
  <c r="CE75" i="79"/>
  <c r="CH75" i="79"/>
  <c r="AY55" i="79"/>
  <c r="AY60" i="79"/>
  <c r="AY65" i="79"/>
  <c r="AY81" i="79"/>
  <c r="AY53" i="79"/>
  <c r="AY88" i="79"/>
  <c r="AY92" i="79"/>
  <c r="AY91" i="79"/>
  <c r="AY99" i="79"/>
  <c r="AZ55" i="79"/>
  <c r="AZ60" i="79"/>
  <c r="AZ65" i="79"/>
  <c r="AZ81" i="79"/>
  <c r="AZ53" i="79"/>
  <c r="AZ88" i="79"/>
  <c r="AZ92" i="79"/>
  <c r="AZ91" i="79"/>
  <c r="AZ99" i="79"/>
  <c r="BA55" i="79"/>
  <c r="BA60" i="79"/>
  <c r="BA65" i="79"/>
  <c r="BA81" i="79"/>
  <c r="BA53" i="79"/>
  <c r="BA88" i="79"/>
  <c r="BA92" i="79"/>
  <c r="BA91" i="79"/>
  <c r="BA99" i="79"/>
  <c r="BB55" i="79"/>
  <c r="BB60" i="79"/>
  <c r="BB65" i="79"/>
  <c r="BB81" i="79"/>
  <c r="BB53" i="79"/>
  <c r="BB88" i="79"/>
  <c r="BB92" i="79"/>
  <c r="BB91" i="79"/>
  <c r="BB99" i="79"/>
  <c r="BC55" i="79"/>
  <c r="BC60" i="79"/>
  <c r="BC65" i="79"/>
  <c r="BC81" i="79"/>
  <c r="BC53" i="79"/>
  <c r="BC88" i="79"/>
  <c r="BC92" i="79"/>
  <c r="BC91" i="79"/>
  <c r="BC99" i="79"/>
  <c r="BD55" i="79"/>
  <c r="BD60" i="79"/>
  <c r="BD65" i="79"/>
  <c r="BD81" i="79"/>
  <c r="BD53" i="79"/>
  <c r="BD88" i="79"/>
  <c r="BD92" i="79"/>
  <c r="BD91" i="79"/>
  <c r="BD99" i="79"/>
  <c r="BE55" i="79"/>
  <c r="BE60" i="79"/>
  <c r="BE65" i="79"/>
  <c r="BE81" i="79"/>
  <c r="BE53" i="79"/>
  <c r="BE88" i="79"/>
  <c r="BE92" i="79"/>
  <c r="BE91" i="79"/>
  <c r="BE99" i="79"/>
  <c r="BF55" i="79"/>
  <c r="BF60" i="79"/>
  <c r="BF65" i="79"/>
  <c r="BF81" i="79"/>
  <c r="BF53" i="79"/>
  <c r="BF88" i="79"/>
  <c r="BF92" i="79"/>
  <c r="BF91" i="79"/>
  <c r="BF99" i="79"/>
  <c r="BG55" i="79"/>
  <c r="BG60" i="79"/>
  <c r="BG65" i="79"/>
  <c r="BG81" i="79"/>
  <c r="BG53" i="79"/>
  <c r="BG88" i="79"/>
  <c r="BG92" i="79"/>
  <c r="BG91" i="79"/>
  <c r="BG99" i="79"/>
  <c r="BH55" i="79"/>
  <c r="BH60" i="79"/>
  <c r="BH65" i="79"/>
  <c r="BH81" i="79"/>
  <c r="BH53" i="79"/>
  <c r="BH88" i="79"/>
  <c r="BH92" i="79"/>
  <c r="BH91" i="79"/>
  <c r="BH99" i="79"/>
  <c r="BI55" i="79"/>
  <c r="BI60" i="79"/>
  <c r="BI65" i="79"/>
  <c r="BI81" i="79"/>
  <c r="BI53" i="79"/>
  <c r="BI88" i="79"/>
  <c r="BI92" i="79"/>
  <c r="BI91" i="79"/>
  <c r="BI99" i="79"/>
  <c r="BJ55" i="79"/>
  <c r="BJ60" i="79"/>
  <c r="BJ65" i="79"/>
  <c r="BJ81" i="79"/>
  <c r="BJ53" i="79"/>
  <c r="BJ88" i="79"/>
  <c r="BJ92" i="79"/>
  <c r="BJ91" i="79"/>
  <c r="BJ99" i="79"/>
  <c r="BK55" i="79"/>
  <c r="BK60" i="79"/>
  <c r="BK65" i="79"/>
  <c r="BK81" i="79"/>
  <c r="BK53" i="79"/>
  <c r="BK88" i="79"/>
  <c r="BK92" i="79"/>
  <c r="BK91" i="79"/>
  <c r="BK99" i="79"/>
  <c r="BL55" i="79"/>
  <c r="BL60" i="79"/>
  <c r="BL65" i="79"/>
  <c r="BL81" i="79"/>
  <c r="BL53" i="79"/>
  <c r="BL88" i="79"/>
  <c r="BL92" i="79"/>
  <c r="BL91" i="79"/>
  <c r="BL99" i="79"/>
  <c r="BM55" i="79"/>
  <c r="BM60" i="79"/>
  <c r="BM65" i="79"/>
  <c r="BM81" i="79"/>
  <c r="BM53" i="79"/>
  <c r="BM88" i="79"/>
  <c r="BM92" i="79"/>
  <c r="BM91" i="79"/>
  <c r="BM99" i="79"/>
  <c r="BN55" i="79"/>
  <c r="BN60" i="79"/>
  <c r="BN65" i="79"/>
  <c r="BN81" i="79"/>
  <c r="BN53" i="79"/>
  <c r="BN88" i="79"/>
  <c r="BN92" i="79"/>
  <c r="BN91" i="79"/>
  <c r="BN99" i="79"/>
  <c r="BO55" i="79"/>
  <c r="BO60" i="79"/>
  <c r="BO65" i="79"/>
  <c r="BO81" i="79"/>
  <c r="BO53" i="79"/>
  <c r="BO88" i="79"/>
  <c r="BO92" i="79"/>
  <c r="BO91" i="79"/>
  <c r="BO99" i="79"/>
  <c r="BP55" i="79"/>
  <c r="BP60" i="79"/>
  <c r="BP65" i="79"/>
  <c r="BP81" i="79"/>
  <c r="BP53" i="79"/>
  <c r="BP88" i="79"/>
  <c r="BP92" i="79"/>
  <c r="BP91" i="79"/>
  <c r="BP99" i="79"/>
  <c r="BQ55" i="79"/>
  <c r="BQ60" i="79"/>
  <c r="BQ65" i="79"/>
  <c r="BQ81" i="79"/>
  <c r="BQ53" i="79"/>
  <c r="BQ88" i="79"/>
  <c r="BQ92" i="79"/>
  <c r="BQ91" i="79"/>
  <c r="BQ99" i="79"/>
  <c r="BR55" i="79"/>
  <c r="BR60" i="79"/>
  <c r="BR65" i="79"/>
  <c r="BR81" i="79"/>
  <c r="BR53" i="79"/>
  <c r="BR88" i="79"/>
  <c r="BR92" i="79"/>
  <c r="BR91" i="79"/>
  <c r="BR99" i="79"/>
  <c r="BS55" i="79"/>
  <c r="BS60" i="79"/>
  <c r="BS65" i="79"/>
  <c r="BS81" i="79"/>
  <c r="BS53" i="79"/>
  <c r="BS88" i="79"/>
  <c r="BS92" i="79"/>
  <c r="BS91" i="79"/>
  <c r="BS99" i="79"/>
  <c r="BT55" i="79"/>
  <c r="BT60" i="79"/>
  <c r="BT65" i="79"/>
  <c r="BT81" i="79"/>
  <c r="BT53" i="79"/>
  <c r="BT88" i="79"/>
  <c r="BT92" i="79"/>
  <c r="BT91" i="79"/>
  <c r="BT99" i="79"/>
  <c r="BU55" i="79"/>
  <c r="BU60" i="79"/>
  <c r="BU65" i="79"/>
  <c r="BU81" i="79"/>
  <c r="BU53" i="79"/>
  <c r="BU88" i="79"/>
  <c r="BU92" i="79"/>
  <c r="BU91" i="79"/>
  <c r="BU99" i="79"/>
  <c r="BV55" i="79"/>
  <c r="BV60" i="79"/>
  <c r="BV65" i="79"/>
  <c r="BV81" i="79"/>
  <c r="BV53" i="79"/>
  <c r="BV88" i="79"/>
  <c r="BV92" i="79"/>
  <c r="BV91" i="79"/>
  <c r="BV99" i="79"/>
  <c r="BW55" i="79"/>
  <c r="BW60" i="79"/>
  <c r="BW65" i="79"/>
  <c r="BW81" i="79"/>
  <c r="BW53" i="79"/>
  <c r="BW88" i="79"/>
  <c r="BW92" i="79"/>
  <c r="BW91" i="79"/>
  <c r="BW99" i="79"/>
  <c r="BX55" i="79"/>
  <c r="BX60" i="79"/>
  <c r="BX65" i="79"/>
  <c r="BX81" i="79"/>
  <c r="BX53" i="79"/>
  <c r="BX88" i="79"/>
  <c r="BX92" i="79"/>
  <c r="BX91" i="79"/>
  <c r="BX99" i="79"/>
  <c r="BY55" i="79"/>
  <c r="BY60" i="79"/>
  <c r="BY65" i="79"/>
  <c r="BY81" i="79"/>
  <c r="BY53" i="79"/>
  <c r="BY88" i="79"/>
  <c r="BY92" i="79"/>
  <c r="BY91" i="79"/>
  <c r="BY99" i="79"/>
  <c r="BZ55" i="79"/>
  <c r="BZ60" i="79"/>
  <c r="BZ65" i="79"/>
  <c r="BZ81" i="79"/>
  <c r="BZ53" i="79"/>
  <c r="BZ88" i="79"/>
  <c r="BZ92" i="79"/>
  <c r="BZ91" i="79"/>
  <c r="BZ99" i="79"/>
  <c r="CA55" i="79"/>
  <c r="CA60" i="79"/>
  <c r="CA65" i="79"/>
  <c r="CA81" i="79"/>
  <c r="CA53" i="79"/>
  <c r="CA88" i="79"/>
  <c r="CA92" i="79"/>
  <c r="CA91" i="79"/>
  <c r="CA99" i="79"/>
  <c r="CB55" i="79"/>
  <c r="CB60" i="79"/>
  <c r="CB65" i="79"/>
  <c r="CB81" i="79"/>
  <c r="CB53" i="79"/>
  <c r="CB88" i="79"/>
  <c r="CB92" i="79"/>
  <c r="CB91" i="79"/>
  <c r="CB99" i="79"/>
  <c r="CC55" i="79"/>
  <c r="CC60" i="79"/>
  <c r="CC65" i="79"/>
  <c r="CC81" i="79"/>
  <c r="CC53" i="79"/>
  <c r="CC88" i="79"/>
  <c r="CC92" i="79"/>
  <c r="CC91" i="79"/>
  <c r="CC99" i="79"/>
  <c r="CD55" i="79"/>
  <c r="CD60" i="79"/>
  <c r="CD65" i="79"/>
  <c r="CD81" i="79"/>
  <c r="CD53" i="79"/>
  <c r="CD88" i="79"/>
  <c r="CD92" i="79"/>
  <c r="CD91" i="79"/>
  <c r="CD99" i="79"/>
  <c r="CE99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Q55" i="79"/>
  <c r="Q60" i="79"/>
  <c r="Q65" i="79"/>
  <c r="Q81" i="79"/>
  <c r="Q53" i="79"/>
  <c r="Q88" i="79"/>
  <c r="Q92" i="79"/>
  <c r="Q91" i="79"/>
  <c r="Q99" i="79"/>
  <c r="R55" i="79"/>
  <c r="R60" i="79"/>
  <c r="R65" i="79"/>
  <c r="R81" i="79"/>
  <c r="R53" i="79"/>
  <c r="R88" i="79"/>
  <c r="R92" i="79"/>
  <c r="R91" i="79"/>
  <c r="R99" i="79"/>
  <c r="S99" i="79"/>
  <c r="H55" i="79"/>
  <c r="H60" i="79"/>
  <c r="H65" i="79"/>
  <c r="H81" i="79"/>
  <c r="H53" i="79"/>
  <c r="H88" i="79"/>
  <c r="H92" i="79"/>
  <c r="H91" i="79"/>
  <c r="H99" i="79"/>
  <c r="I55" i="79"/>
  <c r="I60" i="79"/>
  <c r="I65" i="79"/>
  <c r="I81" i="79"/>
  <c r="I53" i="79"/>
  <c r="I88" i="79"/>
  <c r="I92" i="79"/>
  <c r="I91" i="79"/>
  <c r="I99" i="79"/>
  <c r="J55" i="79"/>
  <c r="J60" i="79"/>
  <c r="J65" i="79"/>
  <c r="J81" i="79"/>
  <c r="J53" i="79"/>
  <c r="J88" i="79"/>
  <c r="J92" i="79"/>
  <c r="J91" i="79"/>
  <c r="J99" i="79"/>
  <c r="K55" i="79"/>
  <c r="K60" i="79"/>
  <c r="K65" i="79"/>
  <c r="K81" i="79"/>
  <c r="K53" i="79"/>
  <c r="K88" i="79"/>
  <c r="K92" i="79"/>
  <c r="K91" i="79"/>
  <c r="K99" i="79"/>
  <c r="L55" i="79"/>
  <c r="L60" i="79"/>
  <c r="L65" i="79"/>
  <c r="L81" i="79"/>
  <c r="L53" i="79"/>
  <c r="L88" i="79"/>
  <c r="L92" i="79"/>
  <c r="L91" i="79"/>
  <c r="L99" i="79"/>
  <c r="M55" i="79"/>
  <c r="M60" i="79"/>
  <c r="M65" i="79"/>
  <c r="M81" i="79"/>
  <c r="M53" i="79"/>
  <c r="M88" i="79"/>
  <c r="M92" i="79"/>
  <c r="M91" i="79"/>
  <c r="M99" i="79"/>
  <c r="N55" i="79"/>
  <c r="N60" i="79"/>
  <c r="N65" i="79"/>
  <c r="N81" i="79"/>
  <c r="N53" i="79"/>
  <c r="N88" i="79"/>
  <c r="N92" i="79"/>
  <c r="N91" i="79"/>
  <c r="N99" i="79"/>
  <c r="O99" i="79"/>
  <c r="B55" i="79"/>
  <c r="B60" i="79"/>
  <c r="B65" i="79"/>
  <c r="B81" i="79"/>
  <c r="B53" i="79"/>
  <c r="B88" i="79"/>
  <c r="B92" i="79"/>
  <c r="B91" i="79"/>
  <c r="B99" i="79"/>
  <c r="C55" i="79"/>
  <c r="C60" i="79"/>
  <c r="C65" i="79"/>
  <c r="C81" i="79"/>
  <c r="C53" i="79"/>
  <c r="C88" i="79"/>
  <c r="C92" i="79"/>
  <c r="C91" i="79"/>
  <c r="C99" i="79"/>
  <c r="D55" i="79"/>
  <c r="D60" i="79"/>
  <c r="D65" i="79"/>
  <c r="D81" i="79"/>
  <c r="D53" i="79"/>
  <c r="D88" i="79"/>
  <c r="D92" i="79"/>
  <c r="D91" i="79"/>
  <c r="D99" i="79"/>
  <c r="E55" i="79"/>
  <c r="E60" i="79"/>
  <c r="E65" i="79"/>
  <c r="E81" i="79"/>
  <c r="E53" i="79"/>
  <c r="E88" i="79"/>
  <c r="E92" i="79"/>
  <c r="E91" i="79"/>
  <c r="E99" i="79"/>
  <c r="F55" i="79"/>
  <c r="F60" i="79"/>
  <c r="F65" i="79"/>
  <c r="F81" i="79"/>
  <c r="F53" i="79"/>
  <c r="F88" i="79"/>
  <c r="F92" i="79"/>
  <c r="F91" i="79"/>
  <c r="F99" i="79"/>
  <c r="G99" i="79"/>
  <c r="AX99" i="79"/>
  <c r="CG50" i="79"/>
  <c r="CG49" i="79"/>
  <c r="CG53" i="79"/>
  <c r="CG88" i="79"/>
  <c r="CG91" i="79"/>
  <c r="CG99" i="79"/>
  <c r="CH99" i="79"/>
  <c r="S133" i="79"/>
  <c r="CM29" i="79"/>
  <c r="P29" i="79"/>
  <c r="P27" i="79"/>
  <c r="CF100" i="79"/>
  <c r="C75" i="82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19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AW84" i="79"/>
  <c r="AR84" i="79"/>
  <c r="AM84" i="79"/>
  <c r="Y84" i="79"/>
  <c r="S84" i="79"/>
  <c r="O84" i="79"/>
  <c r="G84" i="79"/>
  <c r="AX84" i="79"/>
  <c r="CE84" i="79"/>
  <c r="CH84" i="79"/>
  <c r="C80" i="82"/>
  <c r="AW66" i="79"/>
  <c r="AR66" i="79"/>
  <c r="AM66" i="79"/>
  <c r="Y66" i="79"/>
  <c r="S66" i="79"/>
  <c r="O66" i="79"/>
  <c r="G66" i="79"/>
  <c r="AX66" i="79"/>
  <c r="CE66" i="79"/>
  <c r="CH66" i="79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G69" i="79"/>
  <c r="O69" i="79"/>
  <c r="S69" i="79"/>
  <c r="Y69" i="79"/>
  <c r="AM69" i="79"/>
  <c r="AR69" i="79"/>
  <c r="AW69" i="79"/>
  <c r="AX69" i="79"/>
  <c r="CE69" i="79"/>
  <c r="CH69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87" i="79"/>
  <c r="AR87" i="79"/>
  <c r="AM87" i="79"/>
  <c r="Y87" i="79"/>
  <c r="S87" i="79"/>
  <c r="O87" i="79"/>
  <c r="G87" i="79"/>
  <c r="CE87" i="79"/>
  <c r="AW86" i="79"/>
  <c r="AR86" i="79"/>
  <c r="AM86" i="79"/>
  <c r="Y86" i="79"/>
  <c r="S86" i="79"/>
  <c r="O86" i="79"/>
  <c r="G86" i="79"/>
  <c r="CE86" i="79"/>
  <c r="AW85" i="79"/>
  <c r="AR85" i="79"/>
  <c r="AM85" i="79"/>
  <c r="Y85" i="79"/>
  <c r="S85" i="79"/>
  <c r="O85" i="79"/>
  <c r="G85" i="79"/>
  <c r="CE85" i="79"/>
  <c r="AW83" i="79"/>
  <c r="AR83" i="79"/>
  <c r="AM83" i="79"/>
  <c r="Y83" i="79"/>
  <c r="S83" i="79"/>
  <c r="O83" i="79"/>
  <c r="G83" i="79"/>
  <c r="CE83" i="79"/>
  <c r="AW82" i="79"/>
  <c r="AR82" i="79"/>
  <c r="AM82" i="79"/>
  <c r="Y82" i="79"/>
  <c r="S82" i="79"/>
  <c r="O82" i="79"/>
  <c r="G82" i="79"/>
  <c r="CE82" i="79"/>
  <c r="AW80" i="79"/>
  <c r="AR80" i="79"/>
  <c r="AM80" i="79"/>
  <c r="Y80" i="79"/>
  <c r="S80" i="79"/>
  <c r="O80" i="79"/>
  <c r="G80" i="79"/>
  <c r="CE80" i="79"/>
  <c r="AW78" i="79"/>
  <c r="AR78" i="79"/>
  <c r="AM78" i="79"/>
  <c r="Y78" i="79"/>
  <c r="S78" i="79"/>
  <c r="O78" i="79"/>
  <c r="G78" i="79"/>
  <c r="CE78" i="79"/>
  <c r="AW77" i="79"/>
  <c r="AR77" i="79"/>
  <c r="AM77" i="79"/>
  <c r="Y77" i="79"/>
  <c r="S77" i="79"/>
  <c r="O77" i="79"/>
  <c r="G77" i="79"/>
  <c r="CE77" i="79"/>
  <c r="AW76" i="79"/>
  <c r="AR76" i="79"/>
  <c r="AM76" i="79"/>
  <c r="Y76" i="79"/>
  <c r="S76" i="79"/>
  <c r="O76" i="79"/>
  <c r="G76" i="79"/>
  <c r="CE76" i="79"/>
  <c r="AW74" i="79"/>
  <c r="AR74" i="79"/>
  <c r="AM74" i="79"/>
  <c r="Y74" i="79"/>
  <c r="S74" i="79"/>
  <c r="O74" i="79"/>
  <c r="G74" i="79"/>
  <c r="CE74" i="79"/>
  <c r="AW73" i="79"/>
  <c r="AR73" i="79"/>
  <c r="AM73" i="79"/>
  <c r="Y73" i="79"/>
  <c r="S73" i="79"/>
  <c r="O73" i="79"/>
  <c r="G73" i="79"/>
  <c r="CE73" i="79"/>
  <c r="AW72" i="79"/>
  <c r="AR72" i="79"/>
  <c r="AM72" i="79"/>
  <c r="Y72" i="79"/>
  <c r="S72" i="79"/>
  <c r="O72" i="79"/>
  <c r="G72" i="79"/>
  <c r="CE72" i="79"/>
  <c r="AW71" i="79"/>
  <c r="AR71" i="79"/>
  <c r="AM71" i="79"/>
  <c r="Y71" i="79"/>
  <c r="S71" i="79"/>
  <c r="O71" i="79"/>
  <c r="G71" i="79"/>
  <c r="CE71" i="79"/>
  <c r="AW70" i="79"/>
  <c r="AR70" i="79"/>
  <c r="AM70" i="79"/>
  <c r="Y70" i="79"/>
  <c r="S70" i="79"/>
  <c r="O70" i="79"/>
  <c r="G70" i="79"/>
  <c r="CE70" i="79"/>
  <c r="AW68" i="79"/>
  <c r="AR68" i="79"/>
  <c r="AM68" i="79"/>
  <c r="Y68" i="79"/>
  <c r="S68" i="79"/>
  <c r="O68" i="79"/>
  <c r="G68" i="79"/>
  <c r="CE68" i="79"/>
  <c r="AW67" i="79"/>
  <c r="AR67" i="79"/>
  <c r="AM67" i="79"/>
  <c r="Y67" i="79"/>
  <c r="S67" i="79"/>
  <c r="O67" i="79"/>
  <c r="G67" i="79"/>
  <c r="CE67" i="79"/>
  <c r="AW64" i="79"/>
  <c r="AR64" i="79"/>
  <c r="AM64" i="79"/>
  <c r="Y64" i="79"/>
  <c r="S64" i="79"/>
  <c r="O64" i="79"/>
  <c r="G64" i="79"/>
  <c r="CE64" i="79"/>
  <c r="AW63" i="79"/>
  <c r="AR63" i="79"/>
  <c r="AM63" i="79"/>
  <c r="Y63" i="79"/>
  <c r="S63" i="79"/>
  <c r="O63" i="79"/>
  <c r="G63" i="79"/>
  <c r="CE63" i="79"/>
  <c r="AW62" i="79"/>
  <c r="AR62" i="79"/>
  <c r="AM62" i="79"/>
  <c r="Y62" i="79"/>
  <c r="S62" i="79"/>
  <c r="O62" i="79"/>
  <c r="G62" i="79"/>
  <c r="CE62" i="79"/>
  <c r="AW61" i="79"/>
  <c r="AR61" i="79"/>
  <c r="AM61" i="79"/>
  <c r="Y61" i="79"/>
  <c r="S61" i="79"/>
  <c r="O61" i="79"/>
  <c r="G61" i="79"/>
  <c r="CE61" i="79"/>
  <c r="AW59" i="79"/>
  <c r="AR59" i="79"/>
  <c r="AM59" i="79"/>
  <c r="Y59" i="79"/>
  <c r="S59" i="79"/>
  <c r="O59" i="79"/>
  <c r="G59" i="79"/>
  <c r="CE59" i="79"/>
  <c r="AW58" i="79"/>
  <c r="AR58" i="79"/>
  <c r="AM58" i="79"/>
  <c r="Y58" i="79"/>
  <c r="S58" i="79"/>
  <c r="O58" i="79"/>
  <c r="G58" i="79"/>
  <c r="CE58" i="79"/>
  <c r="AW57" i="79"/>
  <c r="AR57" i="79"/>
  <c r="AM57" i="79"/>
  <c r="Y57" i="79"/>
  <c r="S57" i="79"/>
  <c r="O57" i="79"/>
  <c r="G57" i="79"/>
  <c r="CE57" i="79"/>
  <c r="AW56" i="79"/>
  <c r="AR56" i="79"/>
  <c r="AM56" i="79"/>
  <c r="Y56" i="79"/>
  <c r="S56" i="79"/>
  <c r="O56" i="79"/>
  <c r="G56" i="79"/>
  <c r="CE56" i="79"/>
  <c r="AW54" i="79"/>
  <c r="AR54" i="79"/>
  <c r="AM54" i="79"/>
  <c r="Y54" i="79"/>
  <c r="S54" i="79"/>
  <c r="O54" i="79"/>
  <c r="G54" i="79"/>
  <c r="CE54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3" i="79"/>
  <c r="O23" i="79"/>
  <c r="S23" i="79"/>
  <c r="Y23" i="79"/>
  <c r="AM23" i="79"/>
  <c r="AR23" i="79"/>
  <c r="AW23" i="79"/>
  <c r="CE23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AX86" i="79"/>
  <c r="CH86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G133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AX54" i="79"/>
  <c r="CH54" i="79"/>
  <c r="C50" i="82"/>
  <c r="AX56" i="79"/>
  <c r="CH56" i="79"/>
  <c r="C52" i="82"/>
  <c r="I52" i="82"/>
  <c r="AX57" i="79"/>
  <c r="CH57" i="79"/>
  <c r="C53" i="82"/>
  <c r="I53" i="82"/>
  <c r="AX58" i="79"/>
  <c r="CH58" i="79"/>
  <c r="C54" i="82"/>
  <c r="I54" i="82"/>
  <c r="AX59" i="79"/>
  <c r="CH59" i="79"/>
  <c r="C55" i="82"/>
  <c r="I55" i="82"/>
  <c r="AX61" i="79"/>
  <c r="CH61" i="79"/>
  <c r="AX62" i="79"/>
  <c r="CH62" i="79"/>
  <c r="AX63" i="79"/>
  <c r="CH63" i="79"/>
  <c r="C59" i="82"/>
  <c r="I59" i="82"/>
  <c r="AX64" i="79"/>
  <c r="CH64" i="79"/>
  <c r="C60" i="82"/>
  <c r="I60" i="82"/>
  <c r="AX67" i="79"/>
  <c r="CH67" i="79"/>
  <c r="C63" i="82"/>
  <c r="I63" i="82"/>
  <c r="AX68" i="79"/>
  <c r="CH68" i="79"/>
  <c r="C64" i="82"/>
  <c r="I64" i="82"/>
  <c r="AX70" i="79"/>
  <c r="CH70" i="79"/>
  <c r="C66" i="82"/>
  <c r="I66" i="82"/>
  <c r="AX71" i="79"/>
  <c r="CH71" i="79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C71" i="82"/>
  <c r="I71" i="82"/>
  <c r="AX77" i="79"/>
  <c r="CH77" i="79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C14" i="82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AR13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AX76" i="79"/>
  <c r="CH76" i="79"/>
  <c r="C72" i="82"/>
  <c r="I72" i="82"/>
  <c r="AU117" i="79"/>
  <c r="AX72" i="79"/>
  <c r="CH72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AX23" i="79"/>
  <c r="CH23" i="79"/>
  <c r="C19" i="82"/>
  <c r="I19" i="82"/>
  <c r="AX74" i="79"/>
  <c r="CH74" i="79"/>
  <c r="C70" i="82"/>
  <c r="I70" i="82"/>
  <c r="AX78" i="79"/>
  <c r="CH78" i="79"/>
  <c r="C74" i="82"/>
  <c r="I74" i="82"/>
  <c r="AX80" i="79"/>
  <c r="CH80" i="79"/>
  <c r="C76" i="82"/>
  <c r="I76" i="82"/>
  <c r="AX82" i="79"/>
  <c r="CH82" i="79"/>
  <c r="C78" i="82"/>
  <c r="I78" i="82"/>
  <c r="AX83" i="79"/>
  <c r="CH83" i="79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AX85" i="79"/>
  <c r="CH85" i="79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O133" i="79"/>
  <c r="AA103" i="79"/>
  <c r="AA118" i="79"/>
  <c r="AA120" i="79"/>
  <c r="AA131" i="79"/>
  <c r="AX130" i="79"/>
  <c r="CH130" i="79"/>
  <c r="C126" i="82"/>
  <c r="I126" i="82"/>
  <c r="Y133" i="79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87" i="79"/>
  <c r="CH87" i="79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AX73" i="79"/>
  <c r="CH7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H53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W133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AM133" i="79"/>
  <c r="AX133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H133" i="79"/>
  <c r="C95" i="82"/>
  <c r="I95" i="82"/>
  <c r="CH103" i="79"/>
  <c r="C99" i="82"/>
  <c r="I99" i="82"/>
  <c r="CH118" i="79"/>
  <c r="C114" i="82"/>
  <c r="I114" i="82"/>
  <c r="CH120" i="79"/>
  <c r="C116" i="82"/>
  <c r="I116" i="82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<sst xmlns="http://schemas.openxmlformats.org/spreadsheetml/2006/main" count="794" uniqueCount="362">
  <si>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</si>
  <si>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</si>
  <si>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</si>
  <si>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</si>
  <si>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</si>
  <si>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</si>
  <si>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</si>
  <si>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</si>
  <si>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</si>
  <si>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</si>
  <si>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</si>
  <si>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</si>
  <si>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</si>
  <si>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</si>
  <si>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</si>
  <si>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</si>
  <si>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</si>
  <si>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</si>
  <si>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</si>
  <si>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</si>
  <si>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</si>
  <si>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</si>
  <si>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</si>
  <si>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</si>
  <si>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</si>
  <si>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</si>
  <si>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</si>
  <si>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</si>
  <si>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</si>
  <si>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</si>
  <si>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</si>
  <si>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</si>
  <si>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</si>
  <si>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</si>
  <si>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</si>
  <si>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</si>
  <si>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</si>
  <si>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</si>
  <si>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</si>
  <si>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</si>
  <si>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</si>
  <si>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</si>
  <si>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</si>
  <si>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</si>
  <si>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</si>
  <si>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</si>
  <si>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</si>
  <si>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</si>
  <si>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</si>
  <si>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</si>
  <si>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</si>
  <si>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</si>
  <si>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</si>
  <si>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</si>
  <si>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</si>
  <si>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</si>
  <si>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</si>
  <si>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</si>
  <si>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</si>
  <si>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</si>
  <si>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</si>
  <si>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</si>
  <si>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</si>
  <si>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</si>
  <si>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</si>
  <si>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</si>
  <si>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</si>
  <si>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</si>
  <si>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</si>
  <si>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</si>
  <si>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</si>
  <si>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</si>
  <si>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</si>
  <si>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</si>
  <si>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</si>
  <si>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</si>
  <si>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</si>
  <si>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</si>
  <si>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</si>
  <si>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</si>
  <si>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</si>
  <si>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</si>
  <si>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</si>
  <si>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</si>
  <si>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</si>
  <si>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</si>
  <si>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</si>
  <si>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</si>
  <si>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</si>
  <si>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</si>
  <si>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</si>
  <si>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</si>
  <si>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</si>
  <si>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</si>
  <si>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</si>
  <si>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</si>
  <si>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</si>
  <si>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</si>
  <si>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</si>
  <si>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</si>
  <si>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</si>
  <si>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</si>
  <si>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</si>
  <si>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</si>
  <si>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</si>
  <si>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</si>
  <si>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</si>
  <si>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</si>
  <si>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</si>
  <si>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</si>
  <si>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</si>
  <si>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</si>
  <si>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</si>
  <si>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</si>
  <si>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</si>
  <si>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</si>
  <si>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</si>
  <si>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</si>
  <si>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</si>
  <si>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</si>
  <si>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</si>
  <si>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</si>
  <si>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</si>
  <si>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</si>
  <si>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</si>
  <si>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</si>
  <si>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</si>
  <si>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</si>
  <si>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</si>
  <si>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</si>
  <si>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</si>
  <si>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</si>
  <si>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</si>
  <si>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</si>
  <si>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</si>
  <si>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</si>
  <si>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</si>
  <si>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</si>
  <si>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</si>
  <si>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</si>
  <si>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</si>
  <si>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</si>
  <si>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</si>
  <si>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</si>
  <si>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</si>
  <si>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</si>
  <si>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</si>
  <si>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</si>
  <si>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</si>
  <si>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</si>
  <si>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</si>
  <si>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</si>
  <si>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</si>
  <si>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</si>
  <si>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</si>
  <si>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</si>
  <si>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</si>
  <si>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</si>
  <si>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</si>
  <si>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</si>
  <si>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</si>
  <si>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</si>
  <si>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</si>
  <si>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</si>
  <si>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</si>
  <si>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</si>
  <si>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</si>
  <si>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</si>
  <si>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</si>
  <si>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</si>
  <si>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</si>
  <si>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</si>
  <si>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</si>
  <si>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</si>
  <si>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</si>
  <si>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</si>
  <si>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</si>
  <si>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</si>
  <si>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</si>
  <si>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</si>
  <si>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</si>
  <si>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</si>
  <si>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</si>
  <si>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</si>
  <si>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</si>
  <si>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</si>
  <si>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</si>
  <si>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</si>
  <si>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</si>
  <si>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</si>
  <si>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</si>
  <si>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</si>
  <si>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</si>
  <si>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</si>
  <si>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</si>
  <si>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</si>
  <si>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</si>
  <si>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</si>
  <si>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</si>
  <si>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</si>
  <si>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</si>
  <si>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</si>
  <si>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</si>
  <si>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</si>
  <si>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</si>
  <si>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</si>
  <si>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</si>
  <si>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</si>
  <si>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</si>
  <si>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</si>
  <si>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</si>
  <si>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</si>
  <si>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</si>
  <si>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</si>
  <si>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</si>
  <si>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</si>
  <si>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</si>
  <si>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</si>
  <si>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</si>
  <si>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</si>
  <si>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</si>
  <si>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</si>
  <si>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</si>
  <si>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</si>
  <si>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</si>
  <si>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</si>
  <si>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</si>
  <si>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</si>
  <si>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</si>
  <si>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</si>
  <si>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</si>
  <si>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</si>
  <si>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</si>
  <si>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</si>
  <si>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</si>
  <si>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</si>
  <si>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</si>
  <si>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</si>
  <si>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</si>
  <si>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</si>
  <si>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</si>
  <si>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</si>
  <si>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</si>
  <si>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</si>
  <si>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</si>
  <si>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</si>
  <si>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</si>
  <si>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</si>
  <si>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</si>
  <si>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</si>
  <si>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</si>
  <si>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</si>
  <si>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</si>
  <si>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</si>
  <si>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</si>
  <si>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</si>
  <si>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</si>
  <si>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</si>
  <si>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</si>
  <si>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</si>
  <si>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</si>
  <si>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</si>
  <si>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</si>
  <si>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</si>
  <si>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</si>
  <si>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</si>
  <si>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</si>
  <si>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</si>
  <si>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</si>
  <si>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</si>
  <si>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</si>
  <si>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</si>
  <si>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</si>
  <si>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</si>
  <si>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</si>
  <si>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</si>
  <si>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</si>
  <si>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</si>
  <si>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</si>
  <si>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</si>
  <si>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</si>
  <si>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</si>
  <si>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</si>
  <si>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</si>
  <si>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</si>
  <si>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</si>
  <si>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</si>
  <si>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</si>
  <si>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</si>
  <si>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</si>
  <si>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</si>
  <si>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</si>
  <si>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</si>
  <si>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</si>
  <si>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</si>
  <si>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</si>
  <si>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</si>
  <si>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</si>
  <si>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</si>
  <si>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</si>
  <si>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</si>
  <si>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</si>
  <si>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</si>
  <si>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</si>
  <si>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</si>
  <si>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</si>
  <si>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</si>
  <si>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</si>
  <si>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</si>
  <si>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</si>
  <si>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</si>
  <si>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</si>
  <si>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</si>
  <si>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</si>
  <si>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</si>
  <si>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</si>
  <si>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</si>
  <si>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</si>
  <si>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</si>
  <si>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</si>
  <si>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</si>
  <si>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</si>
  <si>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</si>
  <si>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</si>
  <si>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</si>
  <si>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</si>
  <si>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</si>
  <si>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</si>
  <si>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</si>
  <si>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</si>
  <si>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</si>
  <si>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</si>
  <si>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</si>
  <si>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</si>
  <si>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</si>
  <si>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</si>
  <si>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</si>
  <si>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</si>
  <si>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</si>
  <si>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</si>
  <si>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</si>
  <si>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</si>
  <si>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</si>
  <si>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</si>
  <si>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</si>
  <si>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</si>
  <si>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</si>
  <si>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</si>
  <si>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広報</t>
    <rPh sb="0" eb="2">
      <t>コウh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</si>
  <si>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</si>
  <si>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</si>
  <si>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</si>
  <si>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　　事務局給与</t>
    <rPh sb="2" eb="7">
      <t>ジムキョk</t>
    </rPh>
    <phoneticPr fontId="2"/>
  </si>
  <si>
    <t>合計
(2019年予算額)</t>
    <phoneticPr fontId="2"/>
  </si>
  <si>
    <t>2019年1月1日から2019年12月31日まで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</si>
  <si>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JCシニア入会7名</t>
    <rPh sb="5" eb="7">
      <t>ニュウカイ</t>
    </rPh>
    <rPh sb="8" eb="9">
      <t>メイ</t>
    </rPh>
    <phoneticPr fontId="2"/>
  </si>
  <si>
    <t>※事業に関して協賛を盛り込み行う計画。例会も公開例会のため</t>
    <rPh sb="1" eb="3">
      <t>ジギョ</t>
    </rPh>
    <rPh sb="4" eb="5">
      <t>カンs</t>
    </rPh>
    <rPh sb="7" eb="9">
      <t>キョ</t>
    </rPh>
    <rPh sb="10" eb="11">
      <t>モr</t>
    </rPh>
    <rPh sb="14" eb="15">
      <t>オコナ</t>
    </rPh>
    <rPh sb="16" eb="18">
      <t>ケイカk</t>
    </rPh>
    <rPh sb="19" eb="21">
      <t>レ</t>
    </rPh>
    <rPh sb="22" eb="24">
      <t>コウk</t>
    </rPh>
    <rPh sb="24" eb="26">
      <t>レイカ</t>
    </rPh>
    <phoneticPr fontId="2"/>
  </si>
  <si>
    <t>※事務局員の労働保険料として計上</t>
    <rPh sb="1" eb="5">
      <t>ジムキョk</t>
    </rPh>
    <rPh sb="6" eb="8">
      <t>ロウド</t>
    </rPh>
    <rPh sb="8" eb="11">
      <t>ホケn</t>
    </rPh>
    <rPh sb="14" eb="16">
      <t>ケ</t>
    </rPh>
    <phoneticPr fontId="2"/>
  </si>
  <si>
    <t>※登記手続き費用を計上</t>
    <rPh sb="1" eb="3">
      <t>トウキ</t>
    </rPh>
    <rPh sb="3" eb="5">
      <t>テツヅk</t>
    </rPh>
    <rPh sb="6" eb="8">
      <t>ヒヨ</t>
    </rPh>
    <rPh sb="9" eb="11">
      <t>ケ</t>
    </rPh>
    <phoneticPr fontId="2"/>
  </si>
  <si>
    <t>正会員３６名</t>
    <phoneticPr fontId="2"/>
  </si>
  <si>
    <t>地域活性化事業</t>
    <rPh sb="0" eb="2">
      <t>チイK</t>
    </rPh>
    <rPh sb="2" eb="5">
      <t>カッセ</t>
    </rPh>
    <rPh sb="5" eb="7">
      <t>ジギョ</t>
    </rPh>
    <phoneticPr fontId="2"/>
  </si>
  <si>
    <t>研修事業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</si>
</sst>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2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3" fillId="2" borderId="8" xfId="7" applyNumberFormat="1" applyFont="1" applyFill="1" applyBorder="1"/>
    <xf numFmtId="176" fontId="12" fillId="3" borderId="8" xfId="7" applyNumberFormat="1" applyFont="1" applyFill="1" applyBorder="1"/>
    <xf numFmtId="176" fontId="12" fillId="3" borderId="45" xfId="7" applyNumberFormat="1" applyFont="1" applyFill="1" applyBorder="1"/>
    <xf numFmtId="176" fontId="12" fillId="3" borderId="19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13" fillId="0" borderId="3" xfId="7" applyFont="1" applyFill="1" applyBorder="1" applyAlignment="1">
      <alignment shrinkToFit="1"/>
    </xf>
    <xf numFmtId="176" fontId="12" fillId="0" borderId="0" xfId="8" applyNumberFormat="1" applyFont="1" applyBorder="1" applyAlignment="1">
      <alignment vertical="center"/>
    </xf>
    <xf numFmtId="176" fontId="13" fillId="2" borderId="15" xfId="7" applyNumberFormat="1" applyFont="1" applyFill="1" applyBorder="1"/>
    <xf numFmtId="176" fontId="13" fillId="2" borderId="3" xfId="7" applyNumberFormat="1" applyFont="1" applyFill="1" applyBorder="1"/>
    <xf numFmtId="0" fontId="0" fillId="5" borderId="21" xfId="0" applyFill="1" applyBorder="1" applyAlignment="1">
      <alignment horizontal="left" vertical="top" wrapText="1"/>
    </xf>
    <xf numFmtId="176" fontId="13" fillId="0" borderId="33" xfId="8" applyNumberFormat="1" applyFont="1" applyFill="1" applyBorder="1" applyAlignment="1">
      <alignment vertical="center"/>
    </xf>
    <xf numFmtId="176" fontId="13" fillId="0" borderId="32" xfId="8" applyNumberFormat="1" applyFont="1" applyFill="1" applyBorder="1" applyAlignment="1">
      <alignment vertical="center"/>
    </xf>
    <xf numFmtId="176" fontId="13" fillId="6" borderId="46" xfId="7" applyNumberFormat="1" applyFont="1" applyFill="1" applyBorder="1"/>
    <xf numFmtId="176" fontId="13" fillId="6" borderId="8" xfId="7" applyNumberFormat="1" applyFont="1" applyFill="1" applyBorder="1"/>
    <xf numFmtId="0" fontId="13" fillId="0" borderId="3" xfId="7" applyFont="1" applyBorder="1" applyAlignment="1">
      <alignment shrinkToFit="1"/>
    </xf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22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266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267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268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269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271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274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275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279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289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zoomScale="120" zoomScaleNormal="120" zoomScaleSheetLayoutView="75" zoomScalePageLayoutView="120" workbookViewId="0">
      <pane xSplit="1" ySplit="8" topLeftCell="BE65" activePane="bottomRight" state="frozen"/>
      <selection activeCell="BM18" sqref="BM18"/>
      <selection pane="topRight" activeCell="BM18" sqref="BM18"/>
      <selection pane="bottomLeft" activeCell="BM18" sqref="BM18"/>
      <selection pane="bottomRight" activeCell="CI19" sqref="CI1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8" width="11" style="4" customWidth="1"/>
    <col min="9" max="9" width="0.1640625" style="4" hidden="1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34" t="str">
        <f>+'霧島青年会議所正味財産計算書 (様式)'!A1:K1</f>
        <v>公益社団法人霧島青年会議所　正味財産増減書　予算書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</row>
    <row r="2" spans="1:90" ht="15" customHeight="1" x14ac:dyDescent="0.15">
      <c r="A2" s="236" t="str">
        <f>+'霧島青年会議所正味財産計算書 (様式)'!A2:K2</f>
        <v>2019年1月1日から2019年12月31日まで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48" t="s">
        <v>7</v>
      </c>
      <c r="B4" s="273" t="s">
        <v>5</v>
      </c>
      <c r="C4" s="274"/>
      <c r="D4" s="274"/>
      <c r="E4" s="274" t="s">
        <v>332</v>
      </c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7"/>
      <c r="AY4" s="237" t="s">
        <v>140</v>
      </c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9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1"/>
      <c r="CF4" s="242" t="s">
        <v>6</v>
      </c>
      <c r="CG4" s="252" t="s">
        <v>13</v>
      </c>
      <c r="CH4" s="245" t="s">
        <v>353</v>
      </c>
    </row>
    <row r="5" spans="1:90" ht="15" customHeight="1" x14ac:dyDescent="0.15">
      <c r="A5" s="249"/>
      <c r="B5" s="280" t="s">
        <v>130</v>
      </c>
      <c r="C5" s="278"/>
      <c r="D5" s="278"/>
      <c r="E5" s="278" t="s">
        <v>333</v>
      </c>
      <c r="F5" s="278"/>
      <c r="G5" s="279"/>
      <c r="H5" s="265" t="s">
        <v>132</v>
      </c>
      <c r="I5" s="265"/>
      <c r="J5" s="265"/>
      <c r="K5" s="265"/>
      <c r="L5" s="265"/>
      <c r="M5" s="265"/>
      <c r="N5" s="265"/>
      <c r="O5" s="266"/>
      <c r="P5" s="264" t="s">
        <v>133</v>
      </c>
      <c r="Q5" s="278"/>
      <c r="R5" s="278"/>
      <c r="S5" s="279"/>
      <c r="T5" s="264" t="s">
        <v>134</v>
      </c>
      <c r="U5" s="265"/>
      <c r="V5" s="265"/>
      <c r="W5" s="265"/>
      <c r="X5" s="265"/>
      <c r="Y5" s="266"/>
      <c r="Z5" s="264" t="s">
        <v>135</v>
      </c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9"/>
      <c r="AN5" s="264" t="s">
        <v>136</v>
      </c>
      <c r="AO5" s="278"/>
      <c r="AP5" s="278"/>
      <c r="AQ5" s="278"/>
      <c r="AR5" s="279"/>
      <c r="AS5" s="264" t="s">
        <v>137</v>
      </c>
      <c r="AT5" s="265"/>
      <c r="AU5" s="265"/>
      <c r="AV5" s="265"/>
      <c r="AW5" s="266"/>
      <c r="AX5" s="282" t="s">
        <v>138</v>
      </c>
      <c r="AY5" s="255">
        <v>1</v>
      </c>
      <c r="AZ5" s="267">
        <v>2</v>
      </c>
      <c r="BA5" s="267">
        <v>3</v>
      </c>
      <c r="BB5" s="267">
        <v>4</v>
      </c>
      <c r="BC5" s="267">
        <v>5</v>
      </c>
      <c r="BD5" s="267">
        <v>7</v>
      </c>
      <c r="BE5" s="267">
        <v>7</v>
      </c>
      <c r="BF5" s="267">
        <v>8</v>
      </c>
      <c r="BG5" s="267">
        <v>7</v>
      </c>
      <c r="BH5" s="267">
        <v>8</v>
      </c>
      <c r="BI5" s="267">
        <v>9</v>
      </c>
      <c r="BJ5" s="267">
        <v>10</v>
      </c>
      <c r="BK5" s="267">
        <v>11</v>
      </c>
      <c r="BL5" s="267">
        <v>12</v>
      </c>
      <c r="BM5" s="267">
        <v>13</v>
      </c>
      <c r="BN5" s="267">
        <v>14</v>
      </c>
      <c r="BO5" s="267">
        <v>15</v>
      </c>
      <c r="BP5" s="267">
        <v>16</v>
      </c>
      <c r="BQ5" s="267">
        <v>17</v>
      </c>
      <c r="BR5" s="267">
        <v>18</v>
      </c>
      <c r="BS5" s="267">
        <v>19</v>
      </c>
      <c r="BT5" s="267">
        <v>20</v>
      </c>
      <c r="BU5" s="267">
        <v>21</v>
      </c>
      <c r="BV5" s="267">
        <v>22</v>
      </c>
      <c r="BW5" s="267">
        <v>23</v>
      </c>
      <c r="BX5" s="267">
        <v>24</v>
      </c>
      <c r="BY5" s="267">
        <v>25</v>
      </c>
      <c r="BZ5" s="267">
        <v>26</v>
      </c>
      <c r="CA5" s="267">
        <v>27</v>
      </c>
      <c r="CB5" s="267">
        <v>28</v>
      </c>
      <c r="CC5" s="267">
        <v>29</v>
      </c>
      <c r="CD5" s="267" t="s">
        <v>286</v>
      </c>
      <c r="CE5" s="282" t="s">
        <v>139</v>
      </c>
      <c r="CF5" s="243"/>
      <c r="CG5" s="253"/>
      <c r="CH5" s="246"/>
    </row>
    <row r="6" spans="1:90" ht="15" customHeight="1" x14ac:dyDescent="0.15">
      <c r="A6" s="249"/>
      <c r="B6" s="281" t="s">
        <v>316</v>
      </c>
      <c r="C6" s="259"/>
      <c r="D6" s="259"/>
      <c r="E6" s="259" t="s">
        <v>334</v>
      </c>
      <c r="F6" s="259"/>
      <c r="G6" s="260"/>
      <c r="H6" s="270" t="s">
        <v>360</v>
      </c>
      <c r="I6" s="270"/>
      <c r="J6" s="270"/>
      <c r="K6" s="270"/>
      <c r="L6" s="270"/>
      <c r="M6" s="270"/>
      <c r="N6" s="270"/>
      <c r="O6" s="271"/>
      <c r="P6" s="258" t="s">
        <v>317</v>
      </c>
      <c r="Q6" s="259"/>
      <c r="R6" s="259"/>
      <c r="S6" s="260"/>
      <c r="T6" s="258"/>
      <c r="U6" s="270"/>
      <c r="V6" s="270"/>
      <c r="W6" s="270"/>
      <c r="X6" s="270"/>
      <c r="Y6" s="271"/>
      <c r="Z6" s="258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60"/>
      <c r="AN6" s="258"/>
      <c r="AO6" s="259"/>
      <c r="AP6" s="259"/>
      <c r="AQ6" s="259"/>
      <c r="AR6" s="260"/>
      <c r="AS6" s="258"/>
      <c r="AT6" s="270"/>
      <c r="AU6" s="270"/>
      <c r="AV6" s="270"/>
      <c r="AW6" s="271"/>
      <c r="AX6" s="283"/>
      <c r="AY6" s="256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3"/>
      <c r="CF6" s="243"/>
      <c r="CG6" s="253"/>
      <c r="CH6" s="246"/>
    </row>
    <row r="7" spans="1:90" ht="15" customHeight="1" x14ac:dyDescent="0.15">
      <c r="A7" s="250"/>
      <c r="B7" s="82">
        <v>1</v>
      </c>
      <c r="C7" s="83">
        <v>2</v>
      </c>
      <c r="D7" s="83">
        <v>3</v>
      </c>
      <c r="E7" s="201">
        <v>1</v>
      </c>
      <c r="F7" s="261" t="s">
        <v>286</v>
      </c>
      <c r="G7" s="261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61" t="s">
        <v>286</v>
      </c>
      <c r="O7" s="261" t="s">
        <v>131</v>
      </c>
      <c r="P7" s="83">
        <v>1</v>
      </c>
      <c r="Q7" s="83">
        <v>2</v>
      </c>
      <c r="R7" s="261" t="s">
        <v>286</v>
      </c>
      <c r="S7" s="261" t="s">
        <v>131</v>
      </c>
      <c r="T7" s="83">
        <v>1</v>
      </c>
      <c r="U7" s="83">
        <v>2</v>
      </c>
      <c r="V7" s="83">
        <v>3</v>
      </c>
      <c r="W7" s="83">
        <v>4</v>
      </c>
      <c r="X7" s="261" t="s">
        <v>286</v>
      </c>
      <c r="Y7" s="261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61" t="s">
        <v>286</v>
      </c>
      <c r="AM7" s="261" t="s">
        <v>131</v>
      </c>
      <c r="AN7" s="83">
        <v>1</v>
      </c>
      <c r="AO7" s="83">
        <v>2</v>
      </c>
      <c r="AP7" s="83">
        <v>3</v>
      </c>
      <c r="AQ7" s="261" t="s">
        <v>286</v>
      </c>
      <c r="AR7" s="261" t="s">
        <v>131</v>
      </c>
      <c r="AS7" s="83">
        <v>1</v>
      </c>
      <c r="AT7" s="83">
        <v>2</v>
      </c>
      <c r="AU7" s="83">
        <v>3</v>
      </c>
      <c r="AV7" s="261" t="s">
        <v>286</v>
      </c>
      <c r="AW7" s="261" t="s">
        <v>131</v>
      </c>
      <c r="AX7" s="283"/>
      <c r="AY7" s="257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286"/>
      <c r="BL7" s="286"/>
      <c r="BM7" s="286"/>
      <c r="BN7" s="28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5"/>
      <c r="CE7" s="283"/>
      <c r="CF7" s="243"/>
      <c r="CG7" s="253"/>
      <c r="CH7" s="246"/>
    </row>
    <row r="8" spans="1:90" s="2" customFormat="1" ht="45" customHeight="1" thickBot="1" x14ac:dyDescent="0.2">
      <c r="A8" s="251"/>
      <c r="B8" s="228" t="s">
        <v>361</v>
      </c>
      <c r="C8" s="81"/>
      <c r="D8" s="81"/>
      <c r="E8" s="200"/>
      <c r="F8" s="263"/>
      <c r="G8" s="262"/>
      <c r="H8" s="81" t="s">
        <v>314</v>
      </c>
      <c r="I8" s="81"/>
      <c r="J8" s="81"/>
      <c r="K8" s="81"/>
      <c r="L8" s="81"/>
      <c r="M8" s="81"/>
      <c r="N8" s="263"/>
      <c r="O8" s="262"/>
      <c r="P8" s="81"/>
      <c r="Q8" s="216"/>
      <c r="R8" s="263"/>
      <c r="S8" s="262"/>
      <c r="T8" s="92"/>
      <c r="U8" s="81"/>
      <c r="V8" s="81"/>
      <c r="W8" s="81"/>
      <c r="X8" s="263"/>
      <c r="Y8" s="262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63"/>
      <c r="AM8" s="262"/>
      <c r="AN8" s="92"/>
      <c r="AO8" s="81"/>
      <c r="AP8" s="81"/>
      <c r="AQ8" s="263"/>
      <c r="AR8" s="262"/>
      <c r="AS8" s="92"/>
      <c r="AT8" s="81"/>
      <c r="AU8" s="81"/>
      <c r="AV8" s="263"/>
      <c r="AW8" s="262"/>
      <c r="AX8" s="284"/>
      <c r="AY8" s="80" t="s">
        <v>312</v>
      </c>
      <c r="AZ8" s="205" t="s">
        <v>313</v>
      </c>
      <c r="BA8" s="216"/>
      <c r="BB8" s="205"/>
      <c r="BC8" s="205" t="s">
        <v>340</v>
      </c>
      <c r="BD8" s="205" t="s">
        <v>348</v>
      </c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63"/>
      <c r="CE8" s="284"/>
      <c r="CF8" s="244"/>
      <c r="CG8" s="254"/>
      <c r="CH8" s="247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24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3260000</v>
      </c>
      <c r="CG14" s="64">
        <f t="shared" si="14"/>
        <v>0</v>
      </c>
      <c r="CH14" s="16">
        <f>SUM(CH15,CH18)</f>
        <v>3260000</v>
      </c>
      <c r="CJ14" s="187"/>
      <c r="CK14" s="196" t="s">
        <v>294</v>
      </c>
      <c r="CL14" s="187" t="s">
        <v>293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3240000</v>
      </c>
      <c r="CG15" s="62">
        <f>SUM(CG16:CG17)</f>
        <v>0</v>
      </c>
      <c r="CH15" s="19">
        <f>SUM(CH16:CH17)</f>
        <v>3240000</v>
      </c>
      <c r="CJ15" s="189" t="s">
        <v>292</v>
      </c>
      <c r="CK15" s="214">
        <v>36</v>
      </c>
      <c r="CL15" s="210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3240000</v>
      </c>
      <c r="CG16" s="62"/>
      <c r="CH16" s="19">
        <f>SUM(AX16+CE16+CF16+CG16)</f>
        <v>3240000</v>
      </c>
      <c r="CJ16" s="189" t="s">
        <v>295</v>
      </c>
      <c r="CK16" s="214">
        <v>1</v>
      </c>
      <c r="CL16" s="210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0</v>
      </c>
      <c r="CG17" s="62"/>
      <c r="CH17" s="19">
        <f>SUM(AX17+CE17+CF17+CG17)</f>
        <v>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20000</v>
      </c>
      <c r="CG18" s="66"/>
      <c r="CH18" s="17">
        <f>SUM(AX18+CE18+CF18+CG18)</f>
        <v>20000</v>
      </c>
      <c r="CK18" s="211"/>
    </row>
    <row r="19" spans="1:91" ht="15" customHeight="1" x14ac:dyDescent="0.15">
      <c r="A19" s="203" t="s">
        <v>22</v>
      </c>
      <c r="B19" s="33">
        <f>SUM(B20:B26)</f>
        <v>200000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200000</v>
      </c>
      <c r="H19" s="95">
        <f t="shared" ref="H19:N19" si="23">SUM(H20:H26)</f>
        <v>900000</v>
      </c>
      <c r="I19" s="34">
        <f t="shared" si="23"/>
        <v>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900000</v>
      </c>
      <c r="P19" s="95">
        <f>SUM(P20:P26)</f>
        <v>0</v>
      </c>
      <c r="Q19" s="34">
        <f>SUM(Q20:Q26)</f>
        <v>0</v>
      </c>
      <c r="R19" s="34">
        <f>SUM(R20:R26)</f>
        <v>0</v>
      </c>
      <c r="S19" s="34">
        <f t="shared" si="3"/>
        <v>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1100000</v>
      </c>
      <c r="AY19" s="33">
        <f>SUM(AY20:AY26)</f>
        <v>50000</v>
      </c>
      <c r="AZ19" s="34">
        <f t="shared" ref="AZ19:CF19" si="26">SUM(AZ20:AZ26)</f>
        <v>80000</v>
      </c>
      <c r="BA19" s="218">
        <f t="shared" ref="BA19" si="27">SUM(BA20:BA26)</f>
        <v>0</v>
      </c>
      <c r="BB19" s="34">
        <f>SUM(BB20:BB26)</f>
        <v>0</v>
      </c>
      <c r="BC19" s="34">
        <f>SUM(BC20:BC26)</f>
        <v>10000</v>
      </c>
      <c r="BD19" s="34">
        <f t="shared" ref="BD19" si="28">SUM(BD20:BD26)</f>
        <v>200000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340000</v>
      </c>
      <c r="CF19" s="63">
        <f t="shared" si="26"/>
        <v>0</v>
      </c>
      <c r="CG19" s="64">
        <f>SUM(CG20:CG26)</f>
        <v>-1140000</v>
      </c>
      <c r="CH19" s="16">
        <f>SUM(CH20:CH26)</f>
        <v>300000</v>
      </c>
    </row>
    <row r="20" spans="1:91" ht="15" customHeight="1" x14ac:dyDescent="0.15">
      <c r="A20" s="203" t="s">
        <v>4</v>
      </c>
      <c r="B20" s="23">
        <v>100000</v>
      </c>
      <c r="C20" s="14"/>
      <c r="D20" s="14"/>
      <c r="E20" s="14"/>
      <c r="F20" s="14"/>
      <c r="G20" s="32">
        <f t="shared" si="1"/>
        <v>100000</v>
      </c>
      <c r="H20" s="98">
        <v>700000</v>
      </c>
      <c r="I20" s="14"/>
      <c r="J20" s="14"/>
      <c r="K20" s="14"/>
      <c r="L20" s="14"/>
      <c r="M20" s="14"/>
      <c r="N20" s="14"/>
      <c r="O20" s="32">
        <f t="shared" si="2"/>
        <v>700000</v>
      </c>
      <c r="P20" s="14"/>
      <c r="Q20" s="14"/>
      <c r="R20" s="14"/>
      <c r="S20" s="32">
        <f t="shared" si="3"/>
        <v>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800000</v>
      </c>
      <c r="AY20" s="13">
        <v>50000</v>
      </c>
      <c r="AZ20" s="14">
        <v>80000</v>
      </c>
      <c r="BA20" s="217"/>
      <c r="BB20" s="14"/>
      <c r="BC20" s="14">
        <v>10000</v>
      </c>
      <c r="BD20" s="14">
        <v>200000</v>
      </c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340000</v>
      </c>
      <c r="CF20" s="61"/>
      <c r="CG20" s="62">
        <f>SUM(AX20,CE20)*-1</f>
        <v>-1140000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>
        <v>100000</v>
      </c>
      <c r="C23" s="14"/>
      <c r="D23" s="14"/>
      <c r="E23" s="14"/>
      <c r="F23" s="14"/>
      <c r="G23" s="32">
        <f t="shared" si="1"/>
        <v>100000</v>
      </c>
      <c r="H23" s="98">
        <v>200000</v>
      </c>
      <c r="I23" s="14"/>
      <c r="J23" s="14"/>
      <c r="K23" s="14"/>
      <c r="L23" s="14"/>
      <c r="M23" s="14"/>
      <c r="N23" s="14"/>
      <c r="O23" s="32">
        <f t="shared" si="2"/>
        <v>200000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300000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 t="shared" si="29"/>
        <v>300000</v>
      </c>
      <c r="CI23" s="215" t="s">
        <v>356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330</v>
      </c>
      <c r="CL28" s="191" t="s">
        <v>331</v>
      </c>
      <c r="CM28" s="191" t="s">
        <v>303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329</v>
      </c>
      <c r="CK29" s="209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200000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200000</v>
      </c>
      <c r="H47" s="103">
        <f t="shared" ref="H47:N47" si="57">SUM(H12,H14,H19,H27,H35,H37,H40,H43)</f>
        <v>900000</v>
      </c>
      <c r="I47" s="78">
        <f t="shared" si="57"/>
        <v>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900000</v>
      </c>
      <c r="P47" s="103">
        <f>SUM(P12,P14,P19,P27,P35,P37,P40,P43)</f>
        <v>0</v>
      </c>
      <c r="Q47" s="78">
        <f>SUM(Q12,Q14,Q19,Q27,Q35,Q37,Q40,Q43)</f>
        <v>0</v>
      </c>
      <c r="R47" s="78">
        <f>SUM(R12,R14,R19,R27,R35,R37,R40,R43)</f>
        <v>0</v>
      </c>
      <c r="S47" s="78">
        <f t="shared" si="3"/>
        <v>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1100000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19">
        <f t="shared" ref="BA47" si="61">SUM(BA12,BA14,BA19,BA27,BA35,BA37,BA40,BA43)</f>
        <v>0</v>
      </c>
      <c r="BB47" s="78">
        <f>SUM(BB12,BB14,BB19,BB27,BB35,BB37,BB40,BB43)</f>
        <v>0</v>
      </c>
      <c r="BC47" s="78">
        <f>SUM(BC12,BC14,BC19,BC27,BC35,BC37,BC40,BC43)</f>
        <v>10000</v>
      </c>
      <c r="BD47" s="78">
        <f t="shared" ref="BD47" si="62">SUM(BD12,BD14,BD19,BD27,BD35,BD37,BD40,BD43)</f>
        <v>200000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340000</v>
      </c>
      <c r="CF47" s="79">
        <f t="shared" si="60"/>
        <v>3307000</v>
      </c>
      <c r="CG47" s="79">
        <f>SUM(CG12,CG14,CG19,CG27,CG35,CG37,CG40,CG43)</f>
        <v>-1140000</v>
      </c>
      <c r="CH47" s="22">
        <f>SUM(AX47+CE47+CF47+CG47)</f>
        <v>3607000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7" ht="15" customHeight="1" x14ac:dyDescent="0.15">
      <c r="A49" s="6" t="s">
        <v>44</v>
      </c>
      <c r="B49" s="33">
        <f>SUM(B50,B51,B52)</f>
        <v>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0</v>
      </c>
      <c r="H49" s="95">
        <f t="shared" ref="H49:N49" si="64">SUM(H50,H51,H52)</f>
        <v>700000</v>
      </c>
      <c r="I49" s="34">
        <f t="shared" si="64"/>
        <v>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700000</v>
      </c>
      <c r="P49" s="95">
        <f>SUM(P50,P51,P52)</f>
        <v>0</v>
      </c>
      <c r="Q49" s="95">
        <f>SUM(Q50,Q51,Q52)</f>
        <v>0</v>
      </c>
      <c r="R49" s="34">
        <f>SUM(R50,R51,R52)</f>
        <v>0</v>
      </c>
      <c r="S49" s="34">
        <f t="shared" ref="S49:S56" si="66">SUM(P49:R49)</f>
        <v>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700000</v>
      </c>
      <c r="AY49" s="33">
        <f t="shared" ref="AY49:CD49" si="73">SUM(AY50,AY51,AY52)</f>
        <v>50000</v>
      </c>
      <c r="AZ49" s="34">
        <f t="shared" si="73"/>
        <v>80000</v>
      </c>
      <c r="BA49" s="218">
        <f t="shared" ref="BA49" si="74">SUM(BA50,BA51,BA52)</f>
        <v>0</v>
      </c>
      <c r="BB49" s="34">
        <f>SUM(BB50,BB51,BB52)</f>
        <v>100000</v>
      </c>
      <c r="BC49" s="34">
        <f>SUM(BC50,BC51,BC52)</f>
        <v>10000</v>
      </c>
      <c r="BD49" s="34">
        <f t="shared" ref="BD49" si="75">SUM(BD50,BD51,BD52)</f>
        <v>50000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290000</v>
      </c>
      <c r="CF49" s="63">
        <f>SUM(CF50,CF51,CF52)</f>
        <v>1140000</v>
      </c>
      <c r="CG49" s="64">
        <f>SUM(CG50,CG51,CG52)</f>
        <v>-1140000</v>
      </c>
      <c r="CH49" s="16">
        <f>SUM(CH50,CH51,CH52)</f>
        <v>990000</v>
      </c>
    </row>
    <row r="50" spans="1:87" ht="15" customHeight="1" x14ac:dyDescent="0.15">
      <c r="A50" s="6" t="s">
        <v>45</v>
      </c>
      <c r="B50" s="13"/>
      <c r="C50" s="14"/>
      <c r="D50" s="14"/>
      <c r="E50" s="14"/>
      <c r="F50" s="14"/>
      <c r="G50" s="32">
        <f t="shared" si="63"/>
        <v>0</v>
      </c>
      <c r="H50" s="100">
        <v>700000</v>
      </c>
      <c r="I50" s="14"/>
      <c r="J50" s="14"/>
      <c r="K50" s="14"/>
      <c r="L50" s="14"/>
      <c r="M50" s="14"/>
      <c r="N50" s="14"/>
      <c r="O50" s="32">
        <f t="shared" si="65"/>
        <v>700000</v>
      </c>
      <c r="P50" s="14"/>
      <c r="Q50" s="14"/>
      <c r="R50" s="14"/>
      <c r="S50" s="32">
        <f t="shared" si="66"/>
        <v>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700000</v>
      </c>
      <c r="AY50" s="13">
        <v>50000</v>
      </c>
      <c r="AZ50" s="14">
        <v>80000</v>
      </c>
      <c r="BA50" s="217"/>
      <c r="BB50" s="14">
        <v>100000</v>
      </c>
      <c r="BC50" s="14">
        <v>10000</v>
      </c>
      <c r="BD50" s="14">
        <v>50000</v>
      </c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290000</v>
      </c>
      <c r="CF50" s="62">
        <f>SUM(AX20,CE20)</f>
        <v>1140000</v>
      </c>
      <c r="CG50" s="62">
        <f>SUM(CF50)*-1</f>
        <v>-1140000</v>
      </c>
      <c r="CH50" s="19">
        <f>SUM(AX50+CE50+CF50+CG50)</f>
        <v>990000</v>
      </c>
    </row>
    <row r="51" spans="1:87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7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7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100000</v>
      </c>
      <c r="BA53" s="34">
        <f t="shared" ref="BA53" si="80">SUM(BA54:BA87)</f>
        <v>0</v>
      </c>
      <c r="BB53" s="34">
        <f t="shared" si="79"/>
        <v>0</v>
      </c>
      <c r="BC53" s="34">
        <f t="shared" si="79"/>
        <v>0</v>
      </c>
      <c r="BD53" s="34">
        <f t="shared" ref="BD53" si="81"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100000</v>
      </c>
      <c r="CF53" s="63">
        <f>SUM(CF54,CF56:CF59,CF61:CF64,CF66:CF80,CF82:CF87)</f>
        <v>1765864</v>
      </c>
      <c r="CG53" s="64">
        <f>SUM(CG54,CG56:CG59,CG61:CG64,CG66:CG80,CG82:CG87)</f>
        <v>0</v>
      </c>
      <c r="CH53" s="16">
        <f>SUM(CH54,CH56:CH59,CH61:CH64,CH66:CH80,CH82:CH87)</f>
        <v>2165864</v>
      </c>
    </row>
    <row r="54" spans="1:87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7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2">SUM(H56:H57)</f>
        <v>0</v>
      </c>
      <c r="I55" s="32">
        <f t="shared" si="82"/>
        <v>0</v>
      </c>
      <c r="J55" s="32">
        <f t="shared" si="82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2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3">SUM(Z56:Z57)</f>
        <v>0</v>
      </c>
      <c r="AA55" s="32">
        <f t="shared" si="83"/>
        <v>0</v>
      </c>
      <c r="AB55" s="32">
        <f t="shared" si="83"/>
        <v>0</v>
      </c>
      <c r="AC55" s="32">
        <f t="shared" si="83"/>
        <v>0</v>
      </c>
      <c r="AD55" s="32">
        <f t="shared" si="83"/>
        <v>0</v>
      </c>
      <c r="AE55" s="32">
        <f t="shared" si="83"/>
        <v>0</v>
      </c>
      <c r="AF55" s="32">
        <f t="shared" ref="AF55:AK55" si="84">SUM(AF56:AF57)</f>
        <v>0</v>
      </c>
      <c r="AG55" s="32">
        <f t="shared" si="84"/>
        <v>0</v>
      </c>
      <c r="AH55" s="32">
        <f t="shared" si="84"/>
        <v>0</v>
      </c>
      <c r="AI55" s="32">
        <f t="shared" si="84"/>
        <v>0</v>
      </c>
      <c r="AJ55" s="32">
        <f>SUM(AJ56:AJ57)</f>
        <v>0</v>
      </c>
      <c r="AK55" s="32">
        <f t="shared" si="84"/>
        <v>0</v>
      </c>
      <c r="AL55" s="32">
        <f t="shared" si="83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5">SUM(AZ56:AZ57)</f>
        <v>0</v>
      </c>
      <c r="BA55" s="32">
        <f t="shared" ref="BA55" si="86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7">SUM(BD56:BD57)</f>
        <v>0</v>
      </c>
      <c r="BE55" s="32">
        <f t="shared" si="85"/>
        <v>0</v>
      </c>
      <c r="BF55" s="32">
        <f t="shared" si="85"/>
        <v>0</v>
      </c>
      <c r="BG55" s="32">
        <f t="shared" si="85"/>
        <v>0</v>
      </c>
      <c r="BH55" s="32">
        <f t="shared" si="85"/>
        <v>0</v>
      </c>
      <c r="BI55" s="32">
        <f t="shared" si="85"/>
        <v>0</v>
      </c>
      <c r="BJ55" s="32">
        <f t="shared" si="85"/>
        <v>0</v>
      </c>
      <c r="BK55" s="32">
        <f t="shared" si="85"/>
        <v>0</v>
      </c>
      <c r="BL55" s="32">
        <f t="shared" si="85"/>
        <v>0</v>
      </c>
      <c r="BM55" s="32">
        <f t="shared" si="85"/>
        <v>0</v>
      </c>
      <c r="BN55" s="32">
        <f t="shared" si="85"/>
        <v>0</v>
      </c>
      <c r="BO55" s="32">
        <f t="shared" si="85"/>
        <v>0</v>
      </c>
      <c r="BP55" s="32">
        <f t="shared" si="85"/>
        <v>0</v>
      </c>
      <c r="BQ55" s="32">
        <f t="shared" si="85"/>
        <v>0</v>
      </c>
      <c r="BR55" s="32">
        <f t="shared" si="85"/>
        <v>0</v>
      </c>
      <c r="BS55" s="32">
        <f t="shared" si="85"/>
        <v>0</v>
      </c>
      <c r="BT55" s="32">
        <f t="shared" si="85"/>
        <v>0</v>
      </c>
      <c r="BU55" s="32">
        <f t="shared" si="85"/>
        <v>0</v>
      </c>
      <c r="BV55" s="32">
        <f t="shared" si="85"/>
        <v>0</v>
      </c>
      <c r="BW55" s="32">
        <f t="shared" si="85"/>
        <v>0</v>
      </c>
      <c r="BX55" s="32">
        <f t="shared" si="85"/>
        <v>0</v>
      </c>
      <c r="BY55" s="32">
        <f t="shared" si="85"/>
        <v>0</v>
      </c>
      <c r="BZ55" s="32">
        <f t="shared" si="85"/>
        <v>0</v>
      </c>
      <c r="CA55" s="32">
        <f t="shared" si="85"/>
        <v>0</v>
      </c>
      <c r="CB55" s="32">
        <f t="shared" si="85"/>
        <v>0</v>
      </c>
      <c r="CC55" s="32">
        <f t="shared" si="85"/>
        <v>0</v>
      </c>
      <c r="CD55" s="32">
        <f t="shared" si="85"/>
        <v>0</v>
      </c>
      <c r="CE55" s="55">
        <f t="shared" si="76"/>
        <v>0</v>
      </c>
      <c r="CF55" s="61">
        <f t="shared" si="85"/>
        <v>0</v>
      </c>
      <c r="CG55" s="62"/>
      <c r="CH55" s="19">
        <f>SUM(CH56:CH57)</f>
        <v>0</v>
      </c>
    </row>
    <row r="56" spans="1:87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7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8">SUM(H57:N57)</f>
        <v>0</v>
      </c>
      <c r="P57" s="94"/>
      <c r="Q57" s="32"/>
      <c r="R57" s="32"/>
      <c r="S57" s="32">
        <f t="shared" ref="S57:S86" si="89">SUM(P57:R57)</f>
        <v>0</v>
      </c>
      <c r="T57" s="94"/>
      <c r="U57" s="32"/>
      <c r="V57" s="32"/>
      <c r="W57" s="32"/>
      <c r="X57" s="32"/>
      <c r="Y57" s="32">
        <f t="shared" ref="Y57:Y86" si="90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1">SUM(Z57:AL57)</f>
        <v>0</v>
      </c>
      <c r="AN57" s="94"/>
      <c r="AO57" s="32"/>
      <c r="AP57" s="32"/>
      <c r="AQ57" s="32"/>
      <c r="AR57" s="32">
        <f t="shared" ref="AR57:AR86" si="92">SUM(AN57:AQ57)</f>
        <v>0</v>
      </c>
      <c r="AS57" s="94"/>
      <c r="AT57" s="32"/>
      <c r="AU57" s="32"/>
      <c r="AV57" s="32"/>
      <c r="AW57" s="32">
        <f t="shared" ref="AW57:AW86" si="93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7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8"/>
        <v>0</v>
      </c>
      <c r="P58" s="94"/>
      <c r="Q58" s="32"/>
      <c r="R58" s="32"/>
      <c r="S58" s="32">
        <f t="shared" si="89"/>
        <v>0</v>
      </c>
      <c r="T58" s="94"/>
      <c r="U58" s="32"/>
      <c r="V58" s="32"/>
      <c r="W58" s="32"/>
      <c r="X58" s="32"/>
      <c r="Y58" s="32">
        <f t="shared" si="90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1"/>
        <v>0</v>
      </c>
      <c r="AN58" s="94"/>
      <c r="AO58" s="32"/>
      <c r="AP58" s="32"/>
      <c r="AQ58" s="32"/>
      <c r="AR58" s="32">
        <f t="shared" si="92"/>
        <v>0</v>
      </c>
      <c r="AS58" s="94"/>
      <c r="AT58" s="32"/>
      <c r="AU58" s="32"/>
      <c r="AV58" s="32"/>
      <c r="AW58" s="32">
        <f t="shared" si="93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7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8"/>
        <v>0</v>
      </c>
      <c r="P59" s="94"/>
      <c r="Q59" s="32"/>
      <c r="R59" s="32"/>
      <c r="S59" s="32">
        <f t="shared" si="89"/>
        <v>0</v>
      </c>
      <c r="T59" s="94"/>
      <c r="U59" s="32"/>
      <c r="V59" s="32"/>
      <c r="W59" s="32"/>
      <c r="X59" s="32"/>
      <c r="Y59" s="32">
        <f t="shared" si="90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1"/>
        <v>0</v>
      </c>
      <c r="AN59" s="94"/>
      <c r="AO59" s="32"/>
      <c r="AP59" s="32"/>
      <c r="AQ59" s="32"/>
      <c r="AR59" s="32">
        <f t="shared" si="92"/>
        <v>0</v>
      </c>
      <c r="AS59" s="94"/>
      <c r="AT59" s="32"/>
      <c r="AU59" s="32"/>
      <c r="AV59" s="32"/>
      <c r="AW59" s="32">
        <f t="shared" si="93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7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4">SUM(H61:H63)</f>
        <v>0</v>
      </c>
      <c r="I60" s="32">
        <f t="shared" si="94"/>
        <v>0</v>
      </c>
      <c r="J60" s="32">
        <f t="shared" si="94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4"/>
        <v>0</v>
      </c>
      <c r="O60" s="32">
        <f t="shared" si="88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9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90"/>
        <v>0</v>
      </c>
      <c r="Z60" s="94">
        <f t="shared" ref="Z60:AL60" si="95">SUM(Z61:Z63)</f>
        <v>0</v>
      </c>
      <c r="AA60" s="32">
        <f t="shared" si="95"/>
        <v>0</v>
      </c>
      <c r="AB60" s="32">
        <f t="shared" si="95"/>
        <v>0</v>
      </c>
      <c r="AC60" s="32">
        <f t="shared" si="95"/>
        <v>0</v>
      </c>
      <c r="AD60" s="32">
        <f t="shared" si="95"/>
        <v>0</v>
      </c>
      <c r="AE60" s="32">
        <f t="shared" si="95"/>
        <v>0</v>
      </c>
      <c r="AF60" s="32">
        <f t="shared" ref="AF60:AK60" si="96">SUM(AF61:AF63)</f>
        <v>0</v>
      </c>
      <c r="AG60" s="32">
        <f t="shared" si="96"/>
        <v>0</v>
      </c>
      <c r="AH60" s="32">
        <f t="shared" si="96"/>
        <v>0</v>
      </c>
      <c r="AI60" s="32">
        <f t="shared" si="96"/>
        <v>0</v>
      </c>
      <c r="AJ60" s="32">
        <f>SUM(AJ61:AJ63)</f>
        <v>0</v>
      </c>
      <c r="AK60" s="32">
        <f t="shared" si="96"/>
        <v>0</v>
      </c>
      <c r="AL60" s="32">
        <f t="shared" si="95"/>
        <v>0</v>
      </c>
      <c r="AM60" s="32">
        <f t="shared" si="91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2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3"/>
        <v>0</v>
      </c>
      <c r="AX60" s="47">
        <f t="shared" si="72"/>
        <v>0</v>
      </c>
      <c r="AY60" s="31">
        <f>SUM(AY61:AY63)</f>
        <v>0</v>
      </c>
      <c r="AZ60" s="32">
        <f t="shared" ref="AZ60:CF60" si="97">SUM(AZ61:AZ63)</f>
        <v>0</v>
      </c>
      <c r="BA60" s="32">
        <f t="shared" ref="BA60" si="98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9">SUM(BD61:BD63)</f>
        <v>0</v>
      </c>
      <c r="BE60" s="32">
        <f t="shared" si="97"/>
        <v>0</v>
      </c>
      <c r="BF60" s="32">
        <f t="shared" si="97"/>
        <v>0</v>
      </c>
      <c r="BG60" s="32">
        <f t="shared" si="97"/>
        <v>0</v>
      </c>
      <c r="BH60" s="32">
        <f t="shared" si="97"/>
        <v>0</v>
      </c>
      <c r="BI60" s="32">
        <f t="shared" si="97"/>
        <v>0</v>
      </c>
      <c r="BJ60" s="32">
        <f t="shared" si="97"/>
        <v>0</v>
      </c>
      <c r="BK60" s="32">
        <f t="shared" si="97"/>
        <v>0</v>
      </c>
      <c r="BL60" s="32">
        <f t="shared" si="97"/>
        <v>0</v>
      </c>
      <c r="BM60" s="32">
        <f t="shared" si="97"/>
        <v>0</v>
      </c>
      <c r="BN60" s="32">
        <f t="shared" si="97"/>
        <v>0</v>
      </c>
      <c r="BO60" s="32">
        <f t="shared" si="97"/>
        <v>0</v>
      </c>
      <c r="BP60" s="32">
        <f t="shared" si="97"/>
        <v>0</v>
      </c>
      <c r="BQ60" s="32">
        <f t="shared" si="97"/>
        <v>0</v>
      </c>
      <c r="BR60" s="32">
        <f t="shared" si="97"/>
        <v>0</v>
      </c>
      <c r="BS60" s="32">
        <f t="shared" si="97"/>
        <v>0</v>
      </c>
      <c r="BT60" s="32">
        <f t="shared" si="97"/>
        <v>0</v>
      </c>
      <c r="BU60" s="32">
        <f t="shared" si="97"/>
        <v>0</v>
      </c>
      <c r="BV60" s="32">
        <f t="shared" si="97"/>
        <v>0</v>
      </c>
      <c r="BW60" s="32">
        <f t="shared" si="97"/>
        <v>0</v>
      </c>
      <c r="BX60" s="32">
        <f t="shared" si="97"/>
        <v>0</v>
      </c>
      <c r="BY60" s="32">
        <f t="shared" si="97"/>
        <v>0</v>
      </c>
      <c r="BZ60" s="32">
        <f t="shared" si="97"/>
        <v>0</v>
      </c>
      <c r="CA60" s="32">
        <f t="shared" si="97"/>
        <v>0</v>
      </c>
      <c r="CB60" s="32">
        <f t="shared" si="97"/>
        <v>0</v>
      </c>
      <c r="CC60" s="32">
        <f t="shared" si="97"/>
        <v>0</v>
      </c>
      <c r="CD60" s="32">
        <f t="shared" si="97"/>
        <v>0</v>
      </c>
      <c r="CE60" s="55">
        <f t="shared" si="76"/>
        <v>0</v>
      </c>
      <c r="CF60" s="61">
        <f t="shared" si="97"/>
        <v>1080</v>
      </c>
      <c r="CG60" s="62"/>
      <c r="CH60" s="19">
        <f>SUM(CH61:CH63)</f>
        <v>1080</v>
      </c>
    </row>
    <row r="61" spans="1:87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8"/>
        <v>0</v>
      </c>
      <c r="P61" s="94"/>
      <c r="Q61" s="32"/>
      <c r="R61" s="32"/>
      <c r="S61" s="32">
        <f t="shared" si="89"/>
        <v>0</v>
      </c>
      <c r="T61" s="94"/>
      <c r="U61" s="32"/>
      <c r="V61" s="32"/>
      <c r="W61" s="32"/>
      <c r="X61" s="32"/>
      <c r="Y61" s="32">
        <f t="shared" si="90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1"/>
        <v>0</v>
      </c>
      <c r="AN61" s="94"/>
      <c r="AO61" s="32"/>
      <c r="AP61" s="32"/>
      <c r="AQ61" s="32"/>
      <c r="AR61" s="32">
        <f t="shared" si="92"/>
        <v>0</v>
      </c>
      <c r="AS61" s="94"/>
      <c r="AT61" s="32"/>
      <c r="AU61" s="32"/>
      <c r="AV61" s="32"/>
      <c r="AW61" s="32">
        <f t="shared" si="93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27">
        <v>1080</v>
      </c>
      <c r="CG61" s="62"/>
      <c r="CH61" s="19">
        <f>SUM(AX61+CE61+CF61+CG61)</f>
        <v>1080</v>
      </c>
      <c r="CI61" s="215" t="s">
        <v>357</v>
      </c>
    </row>
    <row r="62" spans="1:87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8"/>
        <v>0</v>
      </c>
      <c r="P62" s="94"/>
      <c r="Q62" s="32"/>
      <c r="R62" s="32"/>
      <c r="S62" s="32">
        <f t="shared" si="89"/>
        <v>0</v>
      </c>
      <c r="T62" s="94"/>
      <c r="U62" s="32"/>
      <c r="V62" s="32"/>
      <c r="W62" s="32"/>
      <c r="X62" s="32"/>
      <c r="Y62" s="32">
        <f t="shared" si="90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1"/>
        <v>0</v>
      </c>
      <c r="AN62" s="94"/>
      <c r="AO62" s="32"/>
      <c r="AP62" s="32"/>
      <c r="AQ62" s="32"/>
      <c r="AR62" s="32">
        <f t="shared" si="92"/>
        <v>0</v>
      </c>
      <c r="AS62" s="94"/>
      <c r="AT62" s="32"/>
      <c r="AU62" s="32"/>
      <c r="AV62" s="32"/>
      <c r="AW62" s="32">
        <f t="shared" si="93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7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8"/>
        <v>0</v>
      </c>
      <c r="P63" s="94"/>
      <c r="Q63" s="32"/>
      <c r="R63" s="32"/>
      <c r="S63" s="32">
        <f t="shared" si="89"/>
        <v>0</v>
      </c>
      <c r="T63" s="94"/>
      <c r="U63" s="32"/>
      <c r="V63" s="32"/>
      <c r="W63" s="32"/>
      <c r="X63" s="32"/>
      <c r="Y63" s="32">
        <f t="shared" si="90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1"/>
        <v>0</v>
      </c>
      <c r="AN63" s="94"/>
      <c r="AO63" s="32"/>
      <c r="AP63" s="32"/>
      <c r="AQ63" s="32"/>
      <c r="AR63" s="32">
        <f t="shared" si="92"/>
        <v>0</v>
      </c>
      <c r="AS63" s="94"/>
      <c r="AT63" s="32"/>
      <c r="AU63" s="32"/>
      <c r="AV63" s="32"/>
      <c r="AW63" s="32">
        <f t="shared" si="93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7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8"/>
        <v>0</v>
      </c>
      <c r="P64" s="94"/>
      <c r="Q64" s="32"/>
      <c r="R64" s="32"/>
      <c r="S64" s="32">
        <f t="shared" si="89"/>
        <v>0</v>
      </c>
      <c r="T64" s="94"/>
      <c r="U64" s="32"/>
      <c r="V64" s="32"/>
      <c r="W64" s="32"/>
      <c r="X64" s="32"/>
      <c r="Y64" s="32">
        <f t="shared" si="90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1"/>
        <v>0</v>
      </c>
      <c r="AN64" s="94"/>
      <c r="AO64" s="32"/>
      <c r="AP64" s="32"/>
      <c r="AQ64" s="32"/>
      <c r="AR64" s="32">
        <f t="shared" si="92"/>
        <v>0</v>
      </c>
      <c r="AS64" s="94"/>
      <c r="AT64" s="32"/>
      <c r="AU64" s="32"/>
      <c r="AV64" s="32"/>
      <c r="AW64" s="32">
        <f t="shared" si="93"/>
        <v>0</v>
      </c>
      <c r="AX64" s="47">
        <f t="shared" ref="AX64:AX97" si="100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7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1">SUM(H66:H68)</f>
        <v>0</v>
      </c>
      <c r="I65" s="32">
        <f t="shared" si="101"/>
        <v>0</v>
      </c>
      <c r="J65" s="32">
        <f t="shared" si="101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1"/>
        <v>0</v>
      </c>
      <c r="O65" s="32">
        <f t="shared" si="88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9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90"/>
        <v>0</v>
      </c>
      <c r="Z65" s="94">
        <f t="shared" ref="Z65:AL65" si="102">SUM(Z66:Z68)</f>
        <v>0</v>
      </c>
      <c r="AA65" s="32">
        <f t="shared" si="102"/>
        <v>0</v>
      </c>
      <c r="AB65" s="32">
        <f t="shared" si="102"/>
        <v>0</v>
      </c>
      <c r="AC65" s="32">
        <f t="shared" si="102"/>
        <v>0</v>
      </c>
      <c r="AD65" s="32">
        <f t="shared" si="102"/>
        <v>0</v>
      </c>
      <c r="AE65" s="32">
        <f t="shared" si="102"/>
        <v>0</v>
      </c>
      <c r="AF65" s="32">
        <f t="shared" ref="AF65:AK65" si="103">SUM(AF66:AF68)</f>
        <v>0</v>
      </c>
      <c r="AG65" s="32">
        <f t="shared" si="103"/>
        <v>0</v>
      </c>
      <c r="AH65" s="32">
        <f t="shared" si="103"/>
        <v>0</v>
      </c>
      <c r="AI65" s="32">
        <f t="shared" si="103"/>
        <v>0</v>
      </c>
      <c r="AJ65" s="32">
        <f>SUM(AJ66:AJ68)</f>
        <v>0</v>
      </c>
      <c r="AK65" s="32">
        <f t="shared" si="103"/>
        <v>0</v>
      </c>
      <c r="AL65" s="32">
        <f t="shared" si="102"/>
        <v>0</v>
      </c>
      <c r="AM65" s="32">
        <f t="shared" si="91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2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3"/>
        <v>0</v>
      </c>
      <c r="AX65" s="47">
        <f t="shared" si="100"/>
        <v>0</v>
      </c>
      <c r="AY65" s="31">
        <f>SUM(AY66:AY68)</f>
        <v>0</v>
      </c>
      <c r="AZ65" s="32">
        <f t="shared" ref="AZ65:CF65" si="104">SUM(AZ66:AZ68)</f>
        <v>0</v>
      </c>
      <c r="BA65" s="32">
        <f t="shared" ref="BA65" si="105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6">SUM(BD66:BD68)</f>
        <v>0</v>
      </c>
      <c r="BE65" s="32">
        <f t="shared" si="104"/>
        <v>0</v>
      </c>
      <c r="BF65" s="32">
        <f t="shared" si="104"/>
        <v>0</v>
      </c>
      <c r="BG65" s="32">
        <f t="shared" si="104"/>
        <v>0</v>
      </c>
      <c r="BH65" s="32">
        <f t="shared" si="104"/>
        <v>0</v>
      </c>
      <c r="BI65" s="32">
        <f t="shared" si="104"/>
        <v>0</v>
      </c>
      <c r="BJ65" s="32">
        <f t="shared" si="104"/>
        <v>0</v>
      </c>
      <c r="BK65" s="32">
        <f t="shared" si="104"/>
        <v>0</v>
      </c>
      <c r="BL65" s="32">
        <f t="shared" si="104"/>
        <v>0</v>
      </c>
      <c r="BM65" s="32">
        <f t="shared" si="104"/>
        <v>0</v>
      </c>
      <c r="BN65" s="32">
        <f t="shared" si="104"/>
        <v>0</v>
      </c>
      <c r="BO65" s="32">
        <f t="shared" si="104"/>
        <v>0</v>
      </c>
      <c r="BP65" s="32">
        <f t="shared" si="104"/>
        <v>0</v>
      </c>
      <c r="BQ65" s="32">
        <f t="shared" si="104"/>
        <v>0</v>
      </c>
      <c r="BR65" s="32">
        <f t="shared" si="104"/>
        <v>0</v>
      </c>
      <c r="BS65" s="32">
        <f t="shared" si="104"/>
        <v>0</v>
      </c>
      <c r="BT65" s="32">
        <f t="shared" si="104"/>
        <v>0</v>
      </c>
      <c r="BU65" s="32">
        <f t="shared" si="104"/>
        <v>0</v>
      </c>
      <c r="BV65" s="32">
        <f t="shared" si="104"/>
        <v>0</v>
      </c>
      <c r="BW65" s="32">
        <f t="shared" si="104"/>
        <v>0</v>
      </c>
      <c r="BX65" s="32">
        <f t="shared" si="104"/>
        <v>0</v>
      </c>
      <c r="BY65" s="32">
        <f t="shared" si="104"/>
        <v>0</v>
      </c>
      <c r="BZ65" s="32">
        <f t="shared" si="104"/>
        <v>0</v>
      </c>
      <c r="CA65" s="32">
        <f t="shared" si="104"/>
        <v>0</v>
      </c>
      <c r="CB65" s="32">
        <f t="shared" si="104"/>
        <v>0</v>
      </c>
      <c r="CC65" s="32">
        <f t="shared" si="104"/>
        <v>0</v>
      </c>
      <c r="CD65" s="32">
        <f t="shared" si="104"/>
        <v>0</v>
      </c>
      <c r="CE65" s="55">
        <f t="shared" si="76"/>
        <v>0</v>
      </c>
      <c r="CF65" s="61">
        <f t="shared" si="104"/>
        <v>244000</v>
      </c>
      <c r="CG65" s="62"/>
      <c r="CH65" s="19">
        <f>SUM(CH66:CH68)</f>
        <v>244000</v>
      </c>
    </row>
    <row r="66" spans="1:87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8"/>
        <v>0</v>
      </c>
      <c r="P66" s="94"/>
      <c r="Q66" s="32"/>
      <c r="R66" s="32"/>
      <c r="S66" s="32">
        <f t="shared" si="89"/>
        <v>0</v>
      </c>
      <c r="T66" s="94"/>
      <c r="U66" s="32"/>
      <c r="V66" s="32"/>
      <c r="W66" s="32"/>
      <c r="X66" s="32"/>
      <c r="Y66" s="32">
        <f t="shared" si="90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1"/>
        <v>0</v>
      </c>
      <c r="AN66" s="94"/>
      <c r="AO66" s="32"/>
      <c r="AP66" s="32"/>
      <c r="AQ66" s="32"/>
      <c r="AR66" s="32">
        <f t="shared" si="92"/>
        <v>0</v>
      </c>
      <c r="AS66" s="94"/>
      <c r="AT66" s="32"/>
      <c r="AU66" s="32"/>
      <c r="AV66" s="32"/>
      <c r="AW66" s="32">
        <f t="shared" si="93"/>
        <v>0</v>
      </c>
      <c r="AX66" s="47">
        <f t="shared" si="100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7">SUM(AX66+CE66+CF66+CG66)</f>
        <v>90000</v>
      </c>
    </row>
    <row r="67" spans="1:87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8"/>
        <v>0</v>
      </c>
      <c r="P67" s="94"/>
      <c r="Q67" s="32"/>
      <c r="R67" s="32"/>
      <c r="S67" s="32">
        <f t="shared" si="89"/>
        <v>0</v>
      </c>
      <c r="T67" s="94"/>
      <c r="U67" s="32"/>
      <c r="V67" s="32"/>
      <c r="W67" s="32"/>
      <c r="X67" s="32"/>
      <c r="Y67" s="32">
        <f t="shared" si="90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1"/>
        <v>0</v>
      </c>
      <c r="AN67" s="94"/>
      <c r="AO67" s="32"/>
      <c r="AP67" s="32"/>
      <c r="AQ67" s="32"/>
      <c r="AR67" s="32">
        <f t="shared" si="92"/>
        <v>0</v>
      </c>
      <c r="AS67" s="94"/>
      <c r="AT67" s="32"/>
      <c r="AU67" s="32"/>
      <c r="AV67" s="32"/>
      <c r="AW67" s="32">
        <f t="shared" si="93"/>
        <v>0</v>
      </c>
      <c r="AX67" s="47">
        <f t="shared" si="100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7"/>
        <v>52000</v>
      </c>
    </row>
    <row r="68" spans="1:87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8"/>
        <v>0</v>
      </c>
      <c r="P68" s="94"/>
      <c r="Q68" s="32"/>
      <c r="R68" s="32"/>
      <c r="S68" s="32">
        <f t="shared" si="89"/>
        <v>0</v>
      </c>
      <c r="T68" s="94"/>
      <c r="U68" s="32"/>
      <c r="V68" s="32"/>
      <c r="W68" s="32"/>
      <c r="X68" s="32"/>
      <c r="Y68" s="32">
        <f t="shared" si="90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1"/>
        <v>0</v>
      </c>
      <c r="AN68" s="94"/>
      <c r="AO68" s="32"/>
      <c r="AP68" s="32"/>
      <c r="AQ68" s="32"/>
      <c r="AR68" s="32">
        <f t="shared" si="92"/>
        <v>0</v>
      </c>
      <c r="AS68" s="94"/>
      <c r="AT68" s="32"/>
      <c r="AU68" s="32"/>
      <c r="AV68" s="32"/>
      <c r="AW68" s="32">
        <f t="shared" si="93"/>
        <v>0</v>
      </c>
      <c r="AX68" s="47">
        <f t="shared" si="100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7"/>
        <v>102000</v>
      </c>
    </row>
    <row r="69" spans="1:87" ht="15" customHeight="1" x14ac:dyDescent="0.15">
      <c r="A69" s="6" t="s">
        <v>342</v>
      </c>
      <c r="B69" s="31">
        <v>100000</v>
      </c>
      <c r="C69" s="32"/>
      <c r="D69" s="32"/>
      <c r="E69" s="32"/>
      <c r="F69" s="32"/>
      <c r="G69" s="32">
        <f>SUM(B69:F69)</f>
        <v>100000</v>
      </c>
      <c r="H69" s="231">
        <v>200000</v>
      </c>
      <c r="I69" s="32"/>
      <c r="J69" s="32"/>
      <c r="K69" s="32"/>
      <c r="L69" s="32"/>
      <c r="M69" s="32"/>
      <c r="N69" s="32"/>
      <c r="O69" s="32">
        <f>SUM(H69:N69)</f>
        <v>200000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300000</v>
      </c>
      <c r="AY69" s="31"/>
      <c r="AZ69" s="232">
        <v>100000</v>
      </c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100000</v>
      </c>
      <c r="CF69" s="26">
        <v>69120</v>
      </c>
      <c r="CG69" s="62"/>
      <c r="CH69" s="19">
        <f t="shared" si="107"/>
        <v>469120</v>
      </c>
    </row>
    <row r="70" spans="1:87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8"/>
        <v>0</v>
      </c>
      <c r="P70" s="94"/>
      <c r="Q70" s="32"/>
      <c r="R70" s="32"/>
      <c r="S70" s="32">
        <f t="shared" si="89"/>
        <v>0</v>
      </c>
      <c r="T70" s="94"/>
      <c r="U70" s="32"/>
      <c r="V70" s="32"/>
      <c r="W70" s="32"/>
      <c r="X70" s="32"/>
      <c r="Y70" s="32">
        <f t="shared" si="90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1"/>
        <v>0</v>
      </c>
      <c r="AN70" s="94"/>
      <c r="AO70" s="32"/>
      <c r="AP70" s="32"/>
      <c r="AQ70" s="32"/>
      <c r="AR70" s="32">
        <f t="shared" si="92"/>
        <v>0</v>
      </c>
      <c r="AS70" s="94"/>
      <c r="AT70" s="32"/>
      <c r="AU70" s="32"/>
      <c r="AV70" s="32"/>
      <c r="AW70" s="32">
        <f t="shared" si="93"/>
        <v>0</v>
      </c>
      <c r="AX70" s="47">
        <f t="shared" si="100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7"/>
        <v>0</v>
      </c>
    </row>
    <row r="71" spans="1:87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8"/>
        <v>0</v>
      </c>
      <c r="P71" s="94"/>
      <c r="Q71" s="32"/>
      <c r="R71" s="32"/>
      <c r="S71" s="32">
        <f t="shared" si="89"/>
        <v>0</v>
      </c>
      <c r="T71" s="94"/>
      <c r="U71" s="32"/>
      <c r="V71" s="32"/>
      <c r="W71" s="32"/>
      <c r="X71" s="32"/>
      <c r="Y71" s="32">
        <f t="shared" si="90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1"/>
        <v>0</v>
      </c>
      <c r="AN71" s="94"/>
      <c r="AO71" s="32"/>
      <c r="AP71" s="32"/>
      <c r="AQ71" s="32"/>
      <c r="AR71" s="32">
        <f t="shared" si="92"/>
        <v>0</v>
      </c>
      <c r="AS71" s="94"/>
      <c r="AT71" s="32"/>
      <c r="AU71" s="32"/>
      <c r="AV71" s="32"/>
      <c r="AW71" s="32">
        <f t="shared" si="93"/>
        <v>0</v>
      </c>
      <c r="AX71" s="47">
        <f t="shared" si="100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7"/>
        <v>10000</v>
      </c>
    </row>
    <row r="72" spans="1:87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8"/>
        <v>0</v>
      </c>
      <c r="P72" s="94"/>
      <c r="Q72" s="32"/>
      <c r="R72" s="32"/>
      <c r="S72" s="32">
        <f t="shared" si="89"/>
        <v>0</v>
      </c>
      <c r="T72" s="94"/>
      <c r="U72" s="32"/>
      <c r="V72" s="32"/>
      <c r="W72" s="32"/>
      <c r="X72" s="32"/>
      <c r="Y72" s="32">
        <f t="shared" si="90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1"/>
        <v>0</v>
      </c>
      <c r="AN72" s="94"/>
      <c r="AO72" s="32"/>
      <c r="AP72" s="32"/>
      <c r="AQ72" s="32"/>
      <c r="AR72" s="32">
        <f t="shared" si="92"/>
        <v>0</v>
      </c>
      <c r="AS72" s="94"/>
      <c r="AT72" s="32"/>
      <c r="AU72" s="32"/>
      <c r="AV72" s="32"/>
      <c r="AW72" s="32">
        <f t="shared" si="93"/>
        <v>0</v>
      </c>
      <c r="AX72" s="47">
        <f t="shared" si="100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7"/>
        <v>30000</v>
      </c>
    </row>
    <row r="73" spans="1:87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8"/>
        <v>0</v>
      </c>
      <c r="P73" s="94"/>
      <c r="Q73" s="32"/>
      <c r="R73" s="32"/>
      <c r="S73" s="32">
        <f t="shared" si="89"/>
        <v>0</v>
      </c>
      <c r="T73" s="94"/>
      <c r="U73" s="32"/>
      <c r="V73" s="32"/>
      <c r="W73" s="32"/>
      <c r="X73" s="32"/>
      <c r="Y73" s="32">
        <f t="shared" si="90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1"/>
        <v>0</v>
      </c>
      <c r="AN73" s="94"/>
      <c r="AO73" s="32"/>
      <c r="AP73" s="32"/>
      <c r="AQ73" s="32"/>
      <c r="AR73" s="32">
        <f t="shared" si="92"/>
        <v>0</v>
      </c>
      <c r="AS73" s="94"/>
      <c r="AT73" s="32"/>
      <c r="AU73" s="32"/>
      <c r="AV73" s="32"/>
      <c r="AW73" s="32">
        <f t="shared" si="93"/>
        <v>0</v>
      </c>
      <c r="AX73" s="47">
        <f t="shared" si="100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7"/>
        <v>0</v>
      </c>
    </row>
    <row r="74" spans="1:87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8"/>
        <v>0</v>
      </c>
      <c r="P74" s="94"/>
      <c r="Q74" s="32"/>
      <c r="R74" s="32"/>
      <c r="S74" s="32">
        <f t="shared" si="89"/>
        <v>0</v>
      </c>
      <c r="T74" s="94"/>
      <c r="U74" s="32"/>
      <c r="V74" s="32"/>
      <c r="W74" s="32"/>
      <c r="X74" s="32"/>
      <c r="Y74" s="32">
        <f t="shared" si="90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1"/>
        <v>0</v>
      </c>
      <c r="AN74" s="94"/>
      <c r="AO74" s="32"/>
      <c r="AP74" s="32"/>
      <c r="AQ74" s="32"/>
      <c r="AR74" s="32">
        <f t="shared" si="92"/>
        <v>0</v>
      </c>
      <c r="AS74" s="94"/>
      <c r="AT74" s="32"/>
      <c r="AU74" s="32"/>
      <c r="AV74" s="32"/>
      <c r="AW74" s="32">
        <f t="shared" si="93"/>
        <v>0</v>
      </c>
      <c r="AX74" s="47">
        <f t="shared" si="100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7"/>
        <v>0</v>
      </c>
    </row>
    <row r="75" spans="1:87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8"/>
        <v>0</v>
      </c>
      <c r="P75" s="94"/>
      <c r="Q75" s="32"/>
      <c r="R75" s="32"/>
      <c r="S75" s="32">
        <f t="shared" si="89"/>
        <v>0</v>
      </c>
      <c r="T75" s="94"/>
      <c r="U75" s="32"/>
      <c r="V75" s="32"/>
      <c r="W75" s="32"/>
      <c r="X75" s="32"/>
      <c r="Y75" s="32">
        <f t="shared" si="90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1"/>
        <v>0</v>
      </c>
      <c r="AN75" s="94"/>
      <c r="AO75" s="32"/>
      <c r="AP75" s="32"/>
      <c r="AQ75" s="32"/>
      <c r="AR75" s="32">
        <f t="shared" si="92"/>
        <v>0</v>
      </c>
      <c r="AS75" s="94"/>
      <c r="AT75" s="32"/>
      <c r="AU75" s="32"/>
      <c r="AV75" s="32"/>
      <c r="AW75" s="32">
        <f t="shared" si="93"/>
        <v>0</v>
      </c>
      <c r="AX75" s="47">
        <f t="shared" si="100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>SUM(AX75+CE75+CF75+CG75)</f>
        <v>140000</v>
      </c>
    </row>
    <row r="76" spans="1:87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8"/>
        <v>0</v>
      </c>
      <c r="P76" s="94"/>
      <c r="Q76" s="32"/>
      <c r="R76" s="32"/>
      <c r="S76" s="32">
        <f t="shared" si="89"/>
        <v>0</v>
      </c>
      <c r="T76" s="94"/>
      <c r="U76" s="32"/>
      <c r="V76" s="32"/>
      <c r="W76" s="32"/>
      <c r="X76" s="32"/>
      <c r="Y76" s="32">
        <f t="shared" si="90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1"/>
        <v>0</v>
      </c>
      <c r="AN76" s="94"/>
      <c r="AO76" s="32"/>
      <c r="AP76" s="32"/>
      <c r="AQ76" s="32"/>
      <c r="AR76" s="32">
        <f t="shared" si="92"/>
        <v>0</v>
      </c>
      <c r="AS76" s="94"/>
      <c r="AT76" s="32"/>
      <c r="AU76" s="32"/>
      <c r="AV76" s="32"/>
      <c r="AW76" s="32">
        <f t="shared" si="93"/>
        <v>0</v>
      </c>
      <c r="AX76" s="47">
        <f t="shared" si="100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7"/>
        <v>120000</v>
      </c>
    </row>
    <row r="77" spans="1:87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8"/>
        <v>0</v>
      </c>
      <c r="P77" s="94"/>
      <c r="Q77" s="32"/>
      <c r="R77" s="32"/>
      <c r="S77" s="32">
        <f t="shared" si="89"/>
        <v>0</v>
      </c>
      <c r="T77" s="94"/>
      <c r="U77" s="32"/>
      <c r="V77" s="32"/>
      <c r="W77" s="32"/>
      <c r="X77" s="32"/>
      <c r="Y77" s="32">
        <f t="shared" si="90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1"/>
        <v>0</v>
      </c>
      <c r="AN77" s="94"/>
      <c r="AO77" s="32"/>
      <c r="AP77" s="32"/>
      <c r="AQ77" s="32"/>
      <c r="AR77" s="32">
        <f t="shared" si="92"/>
        <v>0</v>
      </c>
      <c r="AS77" s="94"/>
      <c r="AT77" s="32"/>
      <c r="AU77" s="32"/>
      <c r="AV77" s="32"/>
      <c r="AW77" s="32">
        <f t="shared" si="93"/>
        <v>0</v>
      </c>
      <c r="AX77" s="47">
        <f t="shared" si="100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7"/>
        <v>358863</v>
      </c>
    </row>
    <row r="78" spans="1:87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8"/>
        <v>0</v>
      </c>
      <c r="P78" s="94"/>
      <c r="Q78" s="32"/>
      <c r="R78" s="32"/>
      <c r="S78" s="32">
        <f t="shared" si="89"/>
        <v>0</v>
      </c>
      <c r="T78" s="94"/>
      <c r="U78" s="32"/>
      <c r="V78" s="32"/>
      <c r="W78" s="32"/>
      <c r="X78" s="32"/>
      <c r="Y78" s="32">
        <f t="shared" si="90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1"/>
        <v>0</v>
      </c>
      <c r="AN78" s="94"/>
      <c r="AO78" s="32"/>
      <c r="AP78" s="32"/>
      <c r="AQ78" s="32"/>
      <c r="AR78" s="32">
        <f t="shared" si="92"/>
        <v>0</v>
      </c>
      <c r="AS78" s="94"/>
      <c r="AT78" s="32"/>
      <c r="AU78" s="32"/>
      <c r="AV78" s="32"/>
      <c r="AW78" s="32">
        <f t="shared" si="93"/>
        <v>0</v>
      </c>
      <c r="AX78" s="47">
        <f t="shared" si="100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27">
        <v>20000</v>
      </c>
      <c r="CG78" s="62"/>
      <c r="CH78" s="19">
        <f t="shared" si="107"/>
        <v>20000</v>
      </c>
      <c r="CI78" s="215" t="s">
        <v>358</v>
      </c>
    </row>
    <row r="79" spans="1:87" ht="15" customHeight="1" x14ac:dyDescent="0.15">
      <c r="A79" s="222" t="s">
        <v>352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>
        <f t="shared" si="107"/>
        <v>360000</v>
      </c>
    </row>
    <row r="80" spans="1:87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8"/>
        <v>0</v>
      </c>
      <c r="P80" s="94"/>
      <c r="Q80" s="32"/>
      <c r="R80" s="32"/>
      <c r="S80" s="32">
        <f t="shared" si="89"/>
        <v>0</v>
      </c>
      <c r="T80" s="94"/>
      <c r="U80" s="32"/>
      <c r="V80" s="32"/>
      <c r="W80" s="32"/>
      <c r="X80" s="32"/>
      <c r="Y80" s="32">
        <f t="shared" si="90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1"/>
        <v>0</v>
      </c>
      <c r="AN80" s="94"/>
      <c r="AO80" s="32"/>
      <c r="AP80" s="32"/>
      <c r="AQ80" s="32"/>
      <c r="AR80" s="32">
        <f t="shared" si="92"/>
        <v>0</v>
      </c>
      <c r="AS80" s="94"/>
      <c r="AT80" s="32"/>
      <c r="AU80" s="32"/>
      <c r="AV80" s="32"/>
      <c r="AW80" s="32">
        <f t="shared" si="93"/>
        <v>0</v>
      </c>
      <c r="AX80" s="47">
        <f t="shared" si="100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7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8">SUM(H82:H83)</f>
        <v>0</v>
      </c>
      <c r="I81" s="32">
        <f t="shared" si="108"/>
        <v>0</v>
      </c>
      <c r="J81" s="32">
        <f t="shared" si="108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8"/>
        <v>0</v>
      </c>
      <c r="O81" s="32">
        <f t="shared" si="88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9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90"/>
        <v>0</v>
      </c>
      <c r="Z81" s="94">
        <f t="shared" ref="Z81:AL81" si="109">SUM(Z82:Z83)</f>
        <v>0</v>
      </c>
      <c r="AA81" s="32">
        <f t="shared" si="109"/>
        <v>0</v>
      </c>
      <c r="AB81" s="32">
        <f t="shared" si="109"/>
        <v>0</v>
      </c>
      <c r="AC81" s="32">
        <f t="shared" si="109"/>
        <v>0</v>
      </c>
      <c r="AD81" s="32">
        <f t="shared" si="109"/>
        <v>0</v>
      </c>
      <c r="AE81" s="32">
        <f t="shared" si="109"/>
        <v>0</v>
      </c>
      <c r="AF81" s="32">
        <f t="shared" ref="AF81:AK81" si="110">SUM(AF82:AF83)</f>
        <v>0</v>
      </c>
      <c r="AG81" s="32">
        <f t="shared" si="110"/>
        <v>0</v>
      </c>
      <c r="AH81" s="32">
        <f t="shared" si="110"/>
        <v>0</v>
      </c>
      <c r="AI81" s="32">
        <f t="shared" si="110"/>
        <v>0</v>
      </c>
      <c r="AJ81" s="32">
        <f>SUM(AJ82:AJ83)</f>
        <v>0</v>
      </c>
      <c r="AK81" s="32">
        <f t="shared" si="110"/>
        <v>0</v>
      </c>
      <c r="AL81" s="32">
        <f t="shared" si="109"/>
        <v>0</v>
      </c>
      <c r="AM81" s="32">
        <f t="shared" si="91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2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3"/>
        <v>0</v>
      </c>
      <c r="AX81" s="47">
        <f t="shared" si="100"/>
        <v>0</v>
      </c>
      <c r="AY81" s="31">
        <f>SUM(AY82:AY83)</f>
        <v>0</v>
      </c>
      <c r="AZ81" s="32">
        <f t="shared" ref="AZ81:CF81" si="111">SUM(AZ82:AZ83)</f>
        <v>0</v>
      </c>
      <c r="BA81" s="32">
        <f t="shared" ref="BA81" si="112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3">SUM(BD82:BD83)</f>
        <v>0</v>
      </c>
      <c r="BE81" s="32">
        <f t="shared" si="111"/>
        <v>0</v>
      </c>
      <c r="BF81" s="32">
        <f t="shared" si="111"/>
        <v>0</v>
      </c>
      <c r="BG81" s="32">
        <f t="shared" si="111"/>
        <v>0</v>
      </c>
      <c r="BH81" s="32">
        <f t="shared" si="111"/>
        <v>0</v>
      </c>
      <c r="BI81" s="32">
        <f t="shared" si="111"/>
        <v>0</v>
      </c>
      <c r="BJ81" s="32">
        <f t="shared" si="111"/>
        <v>0</v>
      </c>
      <c r="BK81" s="32">
        <f t="shared" si="111"/>
        <v>0</v>
      </c>
      <c r="BL81" s="32">
        <f t="shared" si="111"/>
        <v>0</v>
      </c>
      <c r="BM81" s="32">
        <f t="shared" si="111"/>
        <v>0</v>
      </c>
      <c r="BN81" s="32">
        <f t="shared" si="111"/>
        <v>0</v>
      </c>
      <c r="BO81" s="32">
        <f t="shared" si="111"/>
        <v>0</v>
      </c>
      <c r="BP81" s="32">
        <f t="shared" si="111"/>
        <v>0</v>
      </c>
      <c r="BQ81" s="32">
        <f t="shared" si="111"/>
        <v>0</v>
      </c>
      <c r="BR81" s="32">
        <f t="shared" si="111"/>
        <v>0</v>
      </c>
      <c r="BS81" s="32">
        <f t="shared" si="111"/>
        <v>0</v>
      </c>
      <c r="BT81" s="32">
        <f t="shared" si="111"/>
        <v>0</v>
      </c>
      <c r="BU81" s="32">
        <f t="shared" si="111"/>
        <v>0</v>
      </c>
      <c r="BV81" s="32">
        <f t="shared" si="111"/>
        <v>0</v>
      </c>
      <c r="BW81" s="32">
        <f t="shared" si="111"/>
        <v>0</v>
      </c>
      <c r="BX81" s="32">
        <f t="shared" si="111"/>
        <v>0</v>
      </c>
      <c r="BY81" s="32">
        <f t="shared" si="111"/>
        <v>0</v>
      </c>
      <c r="BZ81" s="32">
        <f t="shared" si="111"/>
        <v>0</v>
      </c>
      <c r="CA81" s="32">
        <f t="shared" si="111"/>
        <v>0</v>
      </c>
      <c r="CB81" s="32">
        <f t="shared" si="111"/>
        <v>0</v>
      </c>
      <c r="CC81" s="32">
        <f t="shared" si="111"/>
        <v>0</v>
      </c>
      <c r="CD81" s="32">
        <f t="shared" si="111"/>
        <v>0</v>
      </c>
      <c r="CE81" s="55">
        <f t="shared" si="76"/>
        <v>0</v>
      </c>
      <c r="CF81" s="61">
        <f t="shared" si="111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8"/>
        <v>0</v>
      </c>
      <c r="P82" s="94"/>
      <c r="Q82" s="32"/>
      <c r="R82" s="32"/>
      <c r="S82" s="32">
        <f t="shared" si="89"/>
        <v>0</v>
      </c>
      <c r="T82" s="94"/>
      <c r="U82" s="32"/>
      <c r="V82" s="32"/>
      <c r="W82" s="32"/>
      <c r="X82" s="32"/>
      <c r="Y82" s="32">
        <f t="shared" si="90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1"/>
        <v>0</v>
      </c>
      <c r="AN82" s="94"/>
      <c r="AO82" s="32"/>
      <c r="AP82" s="32"/>
      <c r="AQ82" s="32"/>
      <c r="AR82" s="32">
        <f t="shared" si="92"/>
        <v>0</v>
      </c>
      <c r="AS82" s="94"/>
      <c r="AT82" s="32"/>
      <c r="AU82" s="32"/>
      <c r="AV82" s="32"/>
      <c r="AW82" s="32">
        <f t="shared" si="93"/>
        <v>0</v>
      </c>
      <c r="AX82" s="47">
        <f t="shared" si="100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4">SUM(AY82:CD82)</f>
        <v>0</v>
      </c>
      <c r="CF82" s="26"/>
      <c r="CG82" s="62"/>
      <c r="CH82" s="19">
        <f t="shared" ref="CH82:CH87" si="115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6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8"/>
        <v>0</v>
      </c>
      <c r="P83" s="94"/>
      <c r="Q83" s="32"/>
      <c r="R83" s="32"/>
      <c r="S83" s="32">
        <f t="shared" si="89"/>
        <v>0</v>
      </c>
      <c r="T83" s="94"/>
      <c r="U83" s="32"/>
      <c r="V83" s="32"/>
      <c r="W83" s="32"/>
      <c r="X83" s="32"/>
      <c r="Y83" s="32">
        <f t="shared" si="90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1"/>
        <v>0</v>
      </c>
      <c r="AN83" s="94"/>
      <c r="AO83" s="32"/>
      <c r="AP83" s="32"/>
      <c r="AQ83" s="32"/>
      <c r="AR83" s="32">
        <f t="shared" si="92"/>
        <v>0</v>
      </c>
      <c r="AS83" s="94"/>
      <c r="AT83" s="32"/>
      <c r="AU83" s="32"/>
      <c r="AV83" s="32"/>
      <c r="AW83" s="32">
        <f t="shared" si="93"/>
        <v>0</v>
      </c>
      <c r="AX83" s="47">
        <f t="shared" si="100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4"/>
        <v>0</v>
      </c>
      <c r="CF83" s="26"/>
      <c r="CG83" s="62"/>
      <c r="CH83" s="19">
        <f t="shared" si="115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6"/>
        <v>0</v>
      </c>
      <c r="H84" s="94"/>
      <c r="I84" s="32"/>
      <c r="J84" s="32"/>
      <c r="K84" s="32"/>
      <c r="L84" s="32"/>
      <c r="M84" s="32"/>
      <c r="N84" s="32"/>
      <c r="O84" s="32">
        <f t="shared" si="88"/>
        <v>0</v>
      </c>
      <c r="P84" s="94"/>
      <c r="Q84" s="32"/>
      <c r="R84" s="32"/>
      <c r="S84" s="32">
        <f t="shared" si="89"/>
        <v>0</v>
      </c>
      <c r="T84" s="94"/>
      <c r="U84" s="32"/>
      <c r="V84" s="32"/>
      <c r="W84" s="32"/>
      <c r="X84" s="32"/>
      <c r="Y84" s="32">
        <f t="shared" si="90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1"/>
        <v>0</v>
      </c>
      <c r="AN84" s="94"/>
      <c r="AO84" s="32"/>
      <c r="AP84" s="32"/>
      <c r="AQ84" s="32"/>
      <c r="AR84" s="32">
        <f t="shared" si="92"/>
        <v>0</v>
      </c>
      <c r="AS84" s="94"/>
      <c r="AT84" s="32"/>
      <c r="AU84" s="32"/>
      <c r="AV84" s="32"/>
      <c r="AW84" s="32">
        <f t="shared" si="93"/>
        <v>0</v>
      </c>
      <c r="AX84" s="47">
        <f t="shared" si="100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4"/>
        <v>0</v>
      </c>
      <c r="CF84" s="26">
        <v>200000</v>
      </c>
      <c r="CG84" s="62"/>
      <c r="CH84" s="19">
        <f t="shared" si="115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6"/>
        <v>0</v>
      </c>
      <c r="H85" s="94"/>
      <c r="I85" s="32"/>
      <c r="J85" s="32"/>
      <c r="K85" s="32"/>
      <c r="L85" s="32"/>
      <c r="M85" s="32"/>
      <c r="N85" s="32"/>
      <c r="O85" s="32">
        <f t="shared" si="88"/>
        <v>0</v>
      </c>
      <c r="P85" s="94"/>
      <c r="Q85" s="32"/>
      <c r="R85" s="32"/>
      <c r="S85" s="32">
        <f t="shared" si="89"/>
        <v>0</v>
      </c>
      <c r="T85" s="94"/>
      <c r="U85" s="32"/>
      <c r="V85" s="32"/>
      <c r="W85" s="32"/>
      <c r="X85" s="32"/>
      <c r="Y85" s="32">
        <f t="shared" si="90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1"/>
        <v>0</v>
      </c>
      <c r="AN85" s="94"/>
      <c r="AO85" s="32"/>
      <c r="AP85" s="32"/>
      <c r="AQ85" s="32"/>
      <c r="AR85" s="32">
        <f t="shared" si="92"/>
        <v>0</v>
      </c>
      <c r="AS85" s="94"/>
      <c r="AT85" s="32"/>
      <c r="AU85" s="32"/>
      <c r="AV85" s="32"/>
      <c r="AW85" s="32">
        <f t="shared" si="93"/>
        <v>0</v>
      </c>
      <c r="AX85" s="47">
        <f t="shared" si="100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4"/>
        <v>0</v>
      </c>
      <c r="CF85" s="26">
        <v>10000</v>
      </c>
      <c r="CG85" s="62"/>
      <c r="CH85" s="19">
        <f t="shared" si="115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6"/>
        <v>0</v>
      </c>
      <c r="H86" s="94"/>
      <c r="I86" s="32"/>
      <c r="J86" s="32"/>
      <c r="K86" s="32"/>
      <c r="L86" s="32"/>
      <c r="M86" s="32"/>
      <c r="N86" s="32"/>
      <c r="O86" s="32">
        <f t="shared" si="88"/>
        <v>0</v>
      </c>
      <c r="P86" s="94"/>
      <c r="Q86" s="32"/>
      <c r="R86" s="32"/>
      <c r="S86" s="32">
        <f t="shared" si="89"/>
        <v>0</v>
      </c>
      <c r="T86" s="94"/>
      <c r="U86" s="32"/>
      <c r="V86" s="32"/>
      <c r="W86" s="32"/>
      <c r="X86" s="32"/>
      <c r="Y86" s="32">
        <f t="shared" si="90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1"/>
        <v>0</v>
      </c>
      <c r="AN86" s="94"/>
      <c r="AO86" s="32"/>
      <c r="AP86" s="32"/>
      <c r="AQ86" s="32"/>
      <c r="AR86" s="32">
        <f t="shared" si="92"/>
        <v>0</v>
      </c>
      <c r="AS86" s="94"/>
      <c r="AT86" s="32"/>
      <c r="AU86" s="32"/>
      <c r="AV86" s="32"/>
      <c r="AW86" s="32">
        <f t="shared" si="93"/>
        <v>0</v>
      </c>
      <c r="AX86" s="47">
        <f t="shared" si="100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4"/>
        <v>0</v>
      </c>
      <c r="CF86" s="26">
        <v>100000</v>
      </c>
      <c r="CG86" s="62"/>
      <c r="CH86" s="19">
        <f t="shared" si="115"/>
        <v>100000</v>
      </c>
    </row>
    <row r="87" spans="1:91" ht="15" customHeight="1" x14ac:dyDescent="0.15">
      <c r="A87" s="233" t="s">
        <v>68</v>
      </c>
      <c r="B87" s="29"/>
      <c r="C87" s="30"/>
      <c r="D87" s="30"/>
      <c r="E87" s="30"/>
      <c r="F87" s="30"/>
      <c r="G87" s="30">
        <f t="shared" si="116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7">SUM(H87:N87)</f>
        <v>0</v>
      </c>
      <c r="P87" s="96"/>
      <c r="Q87" s="30"/>
      <c r="R87" s="30"/>
      <c r="S87" s="30">
        <f t="shared" ref="S87:S103" si="118">SUM(P87:R87)</f>
        <v>0</v>
      </c>
      <c r="T87" s="96"/>
      <c r="U87" s="30"/>
      <c r="V87" s="30"/>
      <c r="W87" s="30"/>
      <c r="X87" s="30"/>
      <c r="Y87" s="30">
        <f t="shared" ref="Y87:Y103" si="119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20">SUM(Z87:AL87)</f>
        <v>0</v>
      </c>
      <c r="AN87" s="96"/>
      <c r="AO87" s="30"/>
      <c r="AP87" s="30"/>
      <c r="AQ87" s="30"/>
      <c r="AR87" s="30">
        <f t="shared" ref="AR87:AR103" si="121">SUM(AN87:AQ87)</f>
        <v>0</v>
      </c>
      <c r="AS87" s="96"/>
      <c r="AT87" s="30"/>
      <c r="AU87" s="30"/>
      <c r="AV87" s="30"/>
      <c r="AW87" s="30">
        <f t="shared" ref="AW87:AW103" si="122">SUM(AS87:AV87)</f>
        <v>0</v>
      </c>
      <c r="AX87" s="53">
        <f t="shared" si="100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4"/>
        <v>0</v>
      </c>
      <c r="CF87" s="226">
        <v>87441</v>
      </c>
      <c r="CG87" s="66"/>
      <c r="CH87" s="17">
        <f t="shared" si="115"/>
        <v>87441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6"/>
        <v>0</v>
      </c>
      <c r="H88" s="95">
        <f t="shared" ref="H88:N88" si="123">SUM(H89:H90)</f>
        <v>0</v>
      </c>
      <c r="I88" s="34">
        <f t="shared" si="123"/>
        <v>0</v>
      </c>
      <c r="J88" s="34">
        <f t="shared" si="123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3"/>
        <v>0</v>
      </c>
      <c r="O88" s="34">
        <f t="shared" si="117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8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9"/>
        <v>0</v>
      </c>
      <c r="Z88" s="95">
        <f t="shared" ref="Z88:AL88" si="124">SUM(Z89:Z90)</f>
        <v>0</v>
      </c>
      <c r="AA88" s="34">
        <f t="shared" si="124"/>
        <v>0</v>
      </c>
      <c r="AB88" s="34">
        <f t="shared" si="124"/>
        <v>0</v>
      </c>
      <c r="AC88" s="34">
        <f t="shared" si="124"/>
        <v>0</v>
      </c>
      <c r="AD88" s="34">
        <f t="shared" si="124"/>
        <v>0</v>
      </c>
      <c r="AE88" s="34">
        <f t="shared" si="124"/>
        <v>0</v>
      </c>
      <c r="AF88" s="34">
        <f t="shared" ref="AF88:AK88" si="125">SUM(AF89:AF90)</f>
        <v>0</v>
      </c>
      <c r="AG88" s="34">
        <f t="shared" si="125"/>
        <v>0</v>
      </c>
      <c r="AH88" s="34">
        <f t="shared" si="125"/>
        <v>0</v>
      </c>
      <c r="AI88" s="34">
        <f t="shared" si="125"/>
        <v>0</v>
      </c>
      <c r="AJ88" s="34">
        <f>SUM(AJ89:AJ90)</f>
        <v>0</v>
      </c>
      <c r="AK88" s="34">
        <f t="shared" si="125"/>
        <v>0</v>
      </c>
      <c r="AL88" s="34">
        <f t="shared" si="124"/>
        <v>0</v>
      </c>
      <c r="AM88" s="34">
        <f t="shared" si="120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1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2"/>
        <v>0</v>
      </c>
      <c r="AX88" s="48">
        <f t="shared" si="100"/>
        <v>0</v>
      </c>
      <c r="AY88" s="33">
        <f>SUM(AY89:AY90)</f>
        <v>0</v>
      </c>
      <c r="AZ88" s="34">
        <f t="shared" ref="AZ88:CG88" si="126">SUM(AZ89:AZ90)</f>
        <v>0</v>
      </c>
      <c r="BA88" s="34">
        <f t="shared" ref="BA88" si="127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8">SUM(BD89:BD90)</f>
        <v>0</v>
      </c>
      <c r="BE88" s="34">
        <f t="shared" si="126"/>
        <v>0</v>
      </c>
      <c r="BF88" s="34">
        <f t="shared" si="126"/>
        <v>0</v>
      </c>
      <c r="BG88" s="34">
        <f t="shared" si="126"/>
        <v>0</v>
      </c>
      <c r="BH88" s="34">
        <f t="shared" si="126"/>
        <v>0</v>
      </c>
      <c r="BI88" s="34">
        <f t="shared" si="126"/>
        <v>0</v>
      </c>
      <c r="BJ88" s="34">
        <f t="shared" si="126"/>
        <v>0</v>
      </c>
      <c r="BK88" s="34">
        <f t="shared" si="126"/>
        <v>0</v>
      </c>
      <c r="BL88" s="34">
        <f t="shared" si="126"/>
        <v>0</v>
      </c>
      <c r="BM88" s="34">
        <f t="shared" si="126"/>
        <v>0</v>
      </c>
      <c r="BN88" s="34">
        <f t="shared" si="126"/>
        <v>0</v>
      </c>
      <c r="BO88" s="34">
        <f t="shared" si="126"/>
        <v>0</v>
      </c>
      <c r="BP88" s="34">
        <f t="shared" si="126"/>
        <v>0</v>
      </c>
      <c r="BQ88" s="34">
        <f t="shared" si="126"/>
        <v>0</v>
      </c>
      <c r="BR88" s="34">
        <f t="shared" si="126"/>
        <v>0</v>
      </c>
      <c r="BS88" s="34">
        <f t="shared" si="126"/>
        <v>0</v>
      </c>
      <c r="BT88" s="34">
        <f t="shared" si="126"/>
        <v>0</v>
      </c>
      <c r="BU88" s="34">
        <f t="shared" si="126"/>
        <v>0</v>
      </c>
      <c r="BV88" s="34">
        <f t="shared" si="126"/>
        <v>0</v>
      </c>
      <c r="BW88" s="34">
        <f t="shared" si="126"/>
        <v>0</v>
      </c>
      <c r="BX88" s="34">
        <f t="shared" si="126"/>
        <v>0</v>
      </c>
      <c r="BY88" s="34">
        <f t="shared" si="126"/>
        <v>0</v>
      </c>
      <c r="BZ88" s="34">
        <f t="shared" si="126"/>
        <v>0</v>
      </c>
      <c r="CA88" s="34">
        <f t="shared" si="126"/>
        <v>0</v>
      </c>
      <c r="CB88" s="34">
        <f t="shared" si="126"/>
        <v>0</v>
      </c>
      <c r="CC88" s="34">
        <f t="shared" si="126"/>
        <v>0</v>
      </c>
      <c r="CD88" s="34">
        <f t="shared" si="126"/>
        <v>0</v>
      </c>
      <c r="CE88" s="54">
        <f t="shared" si="114"/>
        <v>0</v>
      </c>
      <c r="CF88" s="63">
        <f t="shared" si="126"/>
        <v>871136</v>
      </c>
      <c r="CG88" s="64">
        <f t="shared" si="126"/>
        <v>0</v>
      </c>
      <c r="CH88" s="16">
        <f>SUM(CH89:CH90)</f>
        <v>871136</v>
      </c>
      <c r="CJ88" s="190"/>
      <c r="CK88" s="197" t="s">
        <v>301</v>
      </c>
      <c r="CL88" s="190" t="s">
        <v>302</v>
      </c>
      <c r="CM88" s="190" t="s">
        <v>311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6"/>
        <v>0</v>
      </c>
      <c r="H89" s="94"/>
      <c r="I89" s="32"/>
      <c r="J89" s="32"/>
      <c r="K89" s="32"/>
      <c r="L89" s="32"/>
      <c r="M89" s="32"/>
      <c r="N89" s="32"/>
      <c r="O89" s="32">
        <f t="shared" si="117"/>
        <v>0</v>
      </c>
      <c r="P89" s="94"/>
      <c r="Q89" s="32"/>
      <c r="R89" s="32"/>
      <c r="S89" s="32">
        <f t="shared" si="118"/>
        <v>0</v>
      </c>
      <c r="T89" s="94"/>
      <c r="U89" s="32"/>
      <c r="V89" s="32"/>
      <c r="W89" s="32"/>
      <c r="X89" s="32"/>
      <c r="Y89" s="32">
        <f t="shared" si="119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20"/>
        <v>0</v>
      </c>
      <c r="AN89" s="94"/>
      <c r="AO89" s="32"/>
      <c r="AP89" s="32"/>
      <c r="AQ89" s="32"/>
      <c r="AR89" s="32">
        <f t="shared" si="121"/>
        <v>0</v>
      </c>
      <c r="AS89" s="94"/>
      <c r="AT89" s="32"/>
      <c r="AU89" s="32"/>
      <c r="AV89" s="32"/>
      <c r="AW89" s="32">
        <f t="shared" si="122"/>
        <v>0</v>
      </c>
      <c r="AX89" s="47">
        <f t="shared" si="100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4"/>
        <v>0</v>
      </c>
      <c r="CF89" s="26">
        <f>+CM101</f>
        <v>871136</v>
      </c>
      <c r="CG89" s="62"/>
      <c r="CH89" s="19">
        <f>SUM(AX89+CE89+CF89+CG89)</f>
        <v>871136</v>
      </c>
      <c r="CJ89" s="192" t="s">
        <v>296</v>
      </c>
      <c r="CK89" s="197">
        <f>+CK15</f>
        <v>36</v>
      </c>
      <c r="CL89" s="188">
        <v>1651</v>
      </c>
      <c r="CM89" s="193">
        <f>+CL89*CK89</f>
        <v>59436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6"/>
        <v>0</v>
      </c>
      <c r="H90" s="96"/>
      <c r="I90" s="30"/>
      <c r="J90" s="30"/>
      <c r="K90" s="30"/>
      <c r="L90" s="30"/>
      <c r="M90" s="30"/>
      <c r="N90" s="30"/>
      <c r="O90" s="30">
        <f t="shared" si="117"/>
        <v>0</v>
      </c>
      <c r="P90" s="96"/>
      <c r="Q90" s="30"/>
      <c r="R90" s="30"/>
      <c r="S90" s="30">
        <f t="shared" si="118"/>
        <v>0</v>
      </c>
      <c r="T90" s="96"/>
      <c r="U90" s="30"/>
      <c r="V90" s="30"/>
      <c r="W90" s="30"/>
      <c r="X90" s="30"/>
      <c r="Y90" s="30">
        <f t="shared" si="119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20"/>
        <v>0</v>
      </c>
      <c r="AN90" s="96"/>
      <c r="AO90" s="30"/>
      <c r="AP90" s="30"/>
      <c r="AQ90" s="30"/>
      <c r="AR90" s="30">
        <f t="shared" si="121"/>
        <v>0</v>
      </c>
      <c r="AS90" s="96"/>
      <c r="AT90" s="30"/>
      <c r="AU90" s="30"/>
      <c r="AV90" s="30"/>
      <c r="AW90" s="30">
        <f t="shared" si="122"/>
        <v>0</v>
      </c>
      <c r="AX90" s="53">
        <f t="shared" si="100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4"/>
        <v>0</v>
      </c>
      <c r="CF90" s="25"/>
      <c r="CG90" s="66"/>
      <c r="CH90" s="17">
        <f>SUM(AX90+CE90+CF90+CG90)</f>
        <v>0</v>
      </c>
      <c r="CJ90" s="192" t="s">
        <v>297</v>
      </c>
      <c r="CK90" s="197">
        <f>+CK15</f>
        <v>36</v>
      </c>
      <c r="CL90" s="188">
        <v>1825</v>
      </c>
      <c r="CM90" s="193">
        <f>+CL90*CK90</f>
        <v>65700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6"/>
        <v>0</v>
      </c>
      <c r="H91" s="97">
        <f t="shared" ref="H91:N91" si="129">SUM(H92,H97,H98)</f>
        <v>0</v>
      </c>
      <c r="I91" s="89">
        <f t="shared" si="129"/>
        <v>0</v>
      </c>
      <c r="J91" s="89">
        <f t="shared" si="129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9"/>
        <v>0</v>
      </c>
      <c r="O91" s="89">
        <f t="shared" si="117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8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9"/>
        <v>0</v>
      </c>
      <c r="Z91" s="97">
        <f t="shared" ref="Z91:AL91" si="130">SUM(Z92,Z97,Z98)</f>
        <v>0</v>
      </c>
      <c r="AA91" s="89">
        <f t="shared" si="130"/>
        <v>0</v>
      </c>
      <c r="AB91" s="89">
        <f t="shared" si="130"/>
        <v>0</v>
      </c>
      <c r="AC91" s="89">
        <f t="shared" si="130"/>
        <v>0</v>
      </c>
      <c r="AD91" s="89">
        <f t="shared" si="130"/>
        <v>0</v>
      </c>
      <c r="AE91" s="89">
        <f t="shared" si="130"/>
        <v>0</v>
      </c>
      <c r="AF91" s="89">
        <f t="shared" ref="AF91:AK91" si="131">SUM(AF92,AF97,AF98)</f>
        <v>0</v>
      </c>
      <c r="AG91" s="89">
        <f t="shared" si="131"/>
        <v>0</v>
      </c>
      <c r="AH91" s="89">
        <f t="shared" si="131"/>
        <v>0</v>
      </c>
      <c r="AI91" s="89">
        <f t="shared" si="131"/>
        <v>0</v>
      </c>
      <c r="AJ91" s="89">
        <f>SUM(AJ92,AJ97,AJ98)</f>
        <v>0</v>
      </c>
      <c r="AK91" s="89">
        <f t="shared" si="131"/>
        <v>0</v>
      </c>
      <c r="AL91" s="89">
        <f t="shared" si="130"/>
        <v>0</v>
      </c>
      <c r="AM91" s="89">
        <f t="shared" si="120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1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2"/>
        <v>0</v>
      </c>
      <c r="AX91" s="48">
        <f t="shared" si="100"/>
        <v>0</v>
      </c>
      <c r="AY91" s="88">
        <f>SUM(AY92,AY97,AY98)</f>
        <v>0</v>
      </c>
      <c r="AZ91" s="89">
        <f t="shared" ref="AZ91:CF91" si="132">SUM(AZ92,AZ97,AZ98)</f>
        <v>0</v>
      </c>
      <c r="BA91" s="89">
        <f t="shared" ref="BA91" si="133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4">SUM(BD92,BD97,BD98)</f>
        <v>0</v>
      </c>
      <c r="BE91" s="89">
        <f t="shared" si="132"/>
        <v>0</v>
      </c>
      <c r="BF91" s="89">
        <f t="shared" si="132"/>
        <v>0</v>
      </c>
      <c r="BG91" s="89">
        <f t="shared" si="132"/>
        <v>0</v>
      </c>
      <c r="BH91" s="89">
        <f t="shared" si="132"/>
        <v>0</v>
      </c>
      <c r="BI91" s="89">
        <f t="shared" si="132"/>
        <v>0</v>
      </c>
      <c r="BJ91" s="89">
        <f t="shared" si="132"/>
        <v>0</v>
      </c>
      <c r="BK91" s="89">
        <f t="shared" si="132"/>
        <v>0</v>
      </c>
      <c r="BL91" s="89">
        <f t="shared" si="132"/>
        <v>0</v>
      </c>
      <c r="BM91" s="89">
        <f t="shared" si="132"/>
        <v>0</v>
      </c>
      <c r="BN91" s="89">
        <f t="shared" si="132"/>
        <v>0</v>
      </c>
      <c r="BO91" s="89">
        <f t="shared" si="132"/>
        <v>0</v>
      </c>
      <c r="BP91" s="89">
        <f t="shared" si="132"/>
        <v>0</v>
      </c>
      <c r="BQ91" s="89">
        <f t="shared" si="132"/>
        <v>0</v>
      </c>
      <c r="BR91" s="89">
        <f t="shared" si="132"/>
        <v>0</v>
      </c>
      <c r="BS91" s="89">
        <f t="shared" si="132"/>
        <v>0</v>
      </c>
      <c r="BT91" s="89">
        <f t="shared" si="132"/>
        <v>0</v>
      </c>
      <c r="BU91" s="89">
        <f t="shared" si="132"/>
        <v>0</v>
      </c>
      <c r="BV91" s="89">
        <f t="shared" si="132"/>
        <v>0</v>
      </c>
      <c r="BW91" s="89">
        <f t="shared" si="132"/>
        <v>0</v>
      </c>
      <c r="BX91" s="89">
        <f t="shared" si="132"/>
        <v>0</v>
      </c>
      <c r="BY91" s="89">
        <f t="shared" si="132"/>
        <v>0</v>
      </c>
      <c r="BZ91" s="89">
        <f t="shared" si="132"/>
        <v>0</v>
      </c>
      <c r="CA91" s="89">
        <f t="shared" si="132"/>
        <v>0</v>
      </c>
      <c r="CB91" s="89">
        <f t="shared" si="132"/>
        <v>0</v>
      </c>
      <c r="CC91" s="89">
        <f t="shared" si="132"/>
        <v>0</v>
      </c>
      <c r="CD91" s="89">
        <f t="shared" si="132"/>
        <v>0</v>
      </c>
      <c r="CE91" s="54">
        <f t="shared" si="114"/>
        <v>0</v>
      </c>
      <c r="CF91" s="63">
        <f t="shared" si="132"/>
        <v>0</v>
      </c>
      <c r="CG91" s="64">
        <f>SUM(CG92:CG98)</f>
        <v>0</v>
      </c>
      <c r="CH91" s="16">
        <f>SUM(CH92,CH97,CH98)</f>
        <v>0</v>
      </c>
      <c r="CJ91" s="192" t="s">
        <v>298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6"/>
        <v>0</v>
      </c>
      <c r="H92" s="94">
        <f t="shared" ref="H92:N92" si="135">SUM(H93:H96)</f>
        <v>0</v>
      </c>
      <c r="I92" s="32">
        <f t="shared" si="135"/>
        <v>0</v>
      </c>
      <c r="J92" s="32">
        <f t="shared" si="135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5"/>
        <v>0</v>
      </c>
      <c r="O92" s="32">
        <f t="shared" si="117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8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9"/>
        <v>0</v>
      </c>
      <c r="Z92" s="94">
        <f t="shared" ref="Z92:AL92" si="136">SUM(Z93:Z96)</f>
        <v>0</v>
      </c>
      <c r="AA92" s="32">
        <f t="shared" si="136"/>
        <v>0</v>
      </c>
      <c r="AB92" s="32">
        <f t="shared" si="136"/>
        <v>0</v>
      </c>
      <c r="AC92" s="32">
        <f t="shared" si="136"/>
        <v>0</v>
      </c>
      <c r="AD92" s="32">
        <f t="shared" si="136"/>
        <v>0</v>
      </c>
      <c r="AE92" s="32">
        <f t="shared" si="136"/>
        <v>0</v>
      </c>
      <c r="AF92" s="32">
        <f t="shared" ref="AF92:AK92" si="137">SUM(AF93:AF96)</f>
        <v>0</v>
      </c>
      <c r="AG92" s="32">
        <f t="shared" si="137"/>
        <v>0</v>
      </c>
      <c r="AH92" s="32">
        <f t="shared" si="137"/>
        <v>0</v>
      </c>
      <c r="AI92" s="32">
        <f t="shared" si="137"/>
        <v>0</v>
      </c>
      <c r="AJ92" s="32">
        <f>SUM(AJ93:AJ96)</f>
        <v>0</v>
      </c>
      <c r="AK92" s="32">
        <f t="shared" si="137"/>
        <v>0</v>
      </c>
      <c r="AL92" s="32">
        <f t="shared" si="136"/>
        <v>0</v>
      </c>
      <c r="AM92" s="32">
        <f t="shared" si="120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1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2"/>
        <v>0</v>
      </c>
      <c r="AX92" s="47">
        <f t="shared" si="100"/>
        <v>0</v>
      </c>
      <c r="AY92" s="31">
        <f>SUM(AY93:AY96)</f>
        <v>0</v>
      </c>
      <c r="AZ92" s="32">
        <f t="shared" ref="AZ92:CF92" si="138">SUM(AZ93:AZ96)</f>
        <v>0</v>
      </c>
      <c r="BA92" s="32">
        <f t="shared" ref="BA92" si="139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40">SUM(BD93:BD96)</f>
        <v>0</v>
      </c>
      <c r="BE92" s="32">
        <f t="shared" si="138"/>
        <v>0</v>
      </c>
      <c r="BF92" s="32">
        <f t="shared" si="138"/>
        <v>0</v>
      </c>
      <c r="BG92" s="32">
        <f t="shared" si="138"/>
        <v>0</v>
      </c>
      <c r="BH92" s="32">
        <f t="shared" si="138"/>
        <v>0</v>
      </c>
      <c r="BI92" s="32">
        <f t="shared" si="138"/>
        <v>0</v>
      </c>
      <c r="BJ92" s="32">
        <f t="shared" si="138"/>
        <v>0</v>
      </c>
      <c r="BK92" s="32">
        <f t="shared" si="138"/>
        <v>0</v>
      </c>
      <c r="BL92" s="32">
        <f t="shared" si="138"/>
        <v>0</v>
      </c>
      <c r="BM92" s="32">
        <f t="shared" si="138"/>
        <v>0</v>
      </c>
      <c r="BN92" s="32">
        <f t="shared" si="138"/>
        <v>0</v>
      </c>
      <c r="BO92" s="32">
        <f t="shared" si="138"/>
        <v>0</v>
      </c>
      <c r="BP92" s="32">
        <f t="shared" si="138"/>
        <v>0</v>
      </c>
      <c r="BQ92" s="32">
        <f t="shared" si="138"/>
        <v>0</v>
      </c>
      <c r="BR92" s="32">
        <f t="shared" si="138"/>
        <v>0</v>
      </c>
      <c r="BS92" s="32">
        <f t="shared" si="138"/>
        <v>0</v>
      </c>
      <c r="BT92" s="32">
        <f t="shared" si="138"/>
        <v>0</v>
      </c>
      <c r="BU92" s="32">
        <f t="shared" si="138"/>
        <v>0</v>
      </c>
      <c r="BV92" s="32">
        <f t="shared" si="138"/>
        <v>0</v>
      </c>
      <c r="BW92" s="32">
        <f t="shared" si="138"/>
        <v>0</v>
      </c>
      <c r="BX92" s="32">
        <f t="shared" si="138"/>
        <v>0</v>
      </c>
      <c r="BY92" s="32">
        <f t="shared" si="138"/>
        <v>0</v>
      </c>
      <c r="BZ92" s="32">
        <f t="shared" si="138"/>
        <v>0</v>
      </c>
      <c r="CA92" s="32">
        <f t="shared" si="138"/>
        <v>0</v>
      </c>
      <c r="CB92" s="32">
        <f t="shared" si="138"/>
        <v>0</v>
      </c>
      <c r="CC92" s="32">
        <f t="shared" si="138"/>
        <v>0</v>
      </c>
      <c r="CD92" s="32">
        <f t="shared" si="138"/>
        <v>0</v>
      </c>
      <c r="CE92" s="55">
        <f t="shared" si="114"/>
        <v>0</v>
      </c>
      <c r="CF92" s="61">
        <f t="shared" si="138"/>
        <v>0</v>
      </c>
      <c r="CG92" s="62"/>
      <c r="CH92" s="19">
        <f t="shared" ref="CH92:CH103" si="141">SUM(AX92+CE92+CF92+CG92)</f>
        <v>0</v>
      </c>
      <c r="CJ92" s="192" t="s">
        <v>299</v>
      </c>
      <c r="CK92" s="197">
        <f>+CK15</f>
        <v>36</v>
      </c>
      <c r="CL92" s="188">
        <v>5000</v>
      </c>
      <c r="CM92" s="193">
        <f>+CL92*CK92</f>
        <v>180000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6"/>
        <v>0</v>
      </c>
      <c r="H93" s="94"/>
      <c r="I93" s="32"/>
      <c r="J93" s="32"/>
      <c r="K93" s="32"/>
      <c r="L93" s="32"/>
      <c r="M93" s="32"/>
      <c r="N93" s="32"/>
      <c r="O93" s="32">
        <f t="shared" si="117"/>
        <v>0</v>
      </c>
      <c r="P93" s="94"/>
      <c r="Q93" s="32"/>
      <c r="R93" s="32"/>
      <c r="S93" s="32">
        <f t="shared" si="118"/>
        <v>0</v>
      </c>
      <c r="T93" s="94"/>
      <c r="U93" s="32"/>
      <c r="V93" s="32"/>
      <c r="W93" s="32"/>
      <c r="X93" s="32"/>
      <c r="Y93" s="32">
        <f t="shared" si="119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20"/>
        <v>0</v>
      </c>
      <c r="AN93" s="94"/>
      <c r="AO93" s="32"/>
      <c r="AP93" s="32"/>
      <c r="AQ93" s="32"/>
      <c r="AR93" s="32">
        <f t="shared" si="121"/>
        <v>0</v>
      </c>
      <c r="AS93" s="94"/>
      <c r="AT93" s="32"/>
      <c r="AU93" s="32"/>
      <c r="AV93" s="32"/>
      <c r="AW93" s="32">
        <f t="shared" si="122"/>
        <v>0</v>
      </c>
      <c r="AX93" s="47">
        <f t="shared" si="100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4"/>
        <v>0</v>
      </c>
      <c r="CF93" s="26"/>
      <c r="CG93" s="62"/>
      <c r="CH93" s="19">
        <f t="shared" si="141"/>
        <v>0</v>
      </c>
      <c r="CJ93" s="192" t="s">
        <v>300</v>
      </c>
      <c r="CK93" s="197">
        <f>+CK92</f>
        <v>36</v>
      </c>
      <c r="CL93" s="188">
        <v>3000</v>
      </c>
      <c r="CM93" s="193">
        <f>+CL93*CK93</f>
        <v>108000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6"/>
        <v>0</v>
      </c>
      <c r="H94" s="94"/>
      <c r="I94" s="32"/>
      <c r="J94" s="32"/>
      <c r="K94" s="32"/>
      <c r="L94" s="32"/>
      <c r="M94" s="32"/>
      <c r="N94" s="32"/>
      <c r="O94" s="32">
        <f t="shared" si="117"/>
        <v>0</v>
      </c>
      <c r="P94" s="94"/>
      <c r="Q94" s="32"/>
      <c r="R94" s="32"/>
      <c r="S94" s="32">
        <f t="shared" si="118"/>
        <v>0</v>
      </c>
      <c r="T94" s="94"/>
      <c r="U94" s="32"/>
      <c r="V94" s="32"/>
      <c r="W94" s="32"/>
      <c r="X94" s="32"/>
      <c r="Y94" s="32">
        <f t="shared" si="119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20"/>
        <v>0</v>
      </c>
      <c r="AN94" s="94"/>
      <c r="AO94" s="32"/>
      <c r="AP94" s="32"/>
      <c r="AQ94" s="32"/>
      <c r="AR94" s="32">
        <f t="shared" si="121"/>
        <v>0</v>
      </c>
      <c r="AS94" s="94"/>
      <c r="AT94" s="32"/>
      <c r="AU94" s="32"/>
      <c r="AV94" s="32"/>
      <c r="AW94" s="32">
        <f t="shared" si="122"/>
        <v>0</v>
      </c>
      <c r="AX94" s="47">
        <f t="shared" si="100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4"/>
        <v>0</v>
      </c>
      <c r="CF94" s="26"/>
      <c r="CG94" s="62"/>
      <c r="CH94" s="19">
        <f t="shared" si="141"/>
        <v>0</v>
      </c>
      <c r="CJ94" s="192" t="s">
        <v>304</v>
      </c>
      <c r="CK94" s="197">
        <f>+CK93</f>
        <v>36</v>
      </c>
      <c r="CL94" s="188">
        <v>4000</v>
      </c>
      <c r="CM94" s="193">
        <f t="shared" ref="CM94:CM100" si="142">+CL94*CK94</f>
        <v>144000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6"/>
        <v>0</v>
      </c>
      <c r="H95" s="94"/>
      <c r="I95" s="32"/>
      <c r="J95" s="32"/>
      <c r="K95" s="32"/>
      <c r="L95" s="32"/>
      <c r="M95" s="32"/>
      <c r="N95" s="32"/>
      <c r="O95" s="32">
        <f t="shared" si="117"/>
        <v>0</v>
      </c>
      <c r="P95" s="94"/>
      <c r="Q95" s="32"/>
      <c r="R95" s="32"/>
      <c r="S95" s="32">
        <f t="shared" si="118"/>
        <v>0</v>
      </c>
      <c r="T95" s="94"/>
      <c r="U95" s="32"/>
      <c r="V95" s="32"/>
      <c r="W95" s="32"/>
      <c r="X95" s="32"/>
      <c r="Y95" s="32">
        <f t="shared" si="119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20"/>
        <v>0</v>
      </c>
      <c r="AN95" s="94"/>
      <c r="AO95" s="32"/>
      <c r="AP95" s="32"/>
      <c r="AQ95" s="32"/>
      <c r="AR95" s="32">
        <f t="shared" si="121"/>
        <v>0</v>
      </c>
      <c r="AS95" s="94"/>
      <c r="AT95" s="32"/>
      <c r="AU95" s="32"/>
      <c r="AV95" s="32"/>
      <c r="AW95" s="32">
        <f t="shared" si="122"/>
        <v>0</v>
      </c>
      <c r="AX95" s="47">
        <f t="shared" si="100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4"/>
        <v>0</v>
      </c>
      <c r="CF95" s="26"/>
      <c r="CG95" s="62"/>
      <c r="CH95" s="19">
        <f t="shared" si="141"/>
        <v>0</v>
      </c>
      <c r="CJ95" s="192" t="s">
        <v>305</v>
      </c>
      <c r="CK95" s="197">
        <f>+CK94</f>
        <v>36</v>
      </c>
      <c r="CL95" s="188">
        <v>6000</v>
      </c>
      <c r="CM95" s="193">
        <f t="shared" si="142"/>
        <v>216000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6"/>
        <v>0</v>
      </c>
      <c r="H96" s="94"/>
      <c r="I96" s="32"/>
      <c r="J96" s="32"/>
      <c r="K96" s="32"/>
      <c r="L96" s="32"/>
      <c r="M96" s="32"/>
      <c r="N96" s="32"/>
      <c r="O96" s="32">
        <f t="shared" si="117"/>
        <v>0</v>
      </c>
      <c r="P96" s="94"/>
      <c r="Q96" s="32"/>
      <c r="R96" s="32"/>
      <c r="S96" s="32">
        <f t="shared" si="118"/>
        <v>0</v>
      </c>
      <c r="T96" s="94"/>
      <c r="U96" s="32"/>
      <c r="V96" s="32"/>
      <c r="W96" s="32"/>
      <c r="X96" s="32"/>
      <c r="Y96" s="32">
        <f t="shared" si="119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20"/>
        <v>0</v>
      </c>
      <c r="AN96" s="94"/>
      <c r="AO96" s="32"/>
      <c r="AP96" s="32"/>
      <c r="AQ96" s="32"/>
      <c r="AR96" s="32">
        <f t="shared" si="121"/>
        <v>0</v>
      </c>
      <c r="AS96" s="94"/>
      <c r="AT96" s="32"/>
      <c r="AU96" s="32"/>
      <c r="AV96" s="32"/>
      <c r="AW96" s="32">
        <f t="shared" si="122"/>
        <v>0</v>
      </c>
      <c r="AX96" s="47">
        <f t="shared" si="100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4"/>
        <v>0</v>
      </c>
      <c r="CF96" s="26"/>
      <c r="CG96" s="62"/>
      <c r="CH96" s="19">
        <f t="shared" si="141"/>
        <v>0</v>
      </c>
      <c r="CJ96" s="192" t="s">
        <v>306</v>
      </c>
      <c r="CK96" s="197">
        <v>1</v>
      </c>
      <c r="CL96" s="188">
        <v>15000</v>
      </c>
      <c r="CM96" s="193">
        <f t="shared" si="142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6"/>
        <v>0</v>
      </c>
      <c r="H97" s="94"/>
      <c r="I97" s="32"/>
      <c r="J97" s="32"/>
      <c r="K97" s="32"/>
      <c r="L97" s="32"/>
      <c r="M97" s="32"/>
      <c r="N97" s="32"/>
      <c r="O97" s="32">
        <f t="shared" si="117"/>
        <v>0</v>
      </c>
      <c r="P97" s="94"/>
      <c r="Q97" s="32"/>
      <c r="R97" s="32"/>
      <c r="S97" s="32">
        <f t="shared" si="118"/>
        <v>0</v>
      </c>
      <c r="T97" s="94"/>
      <c r="U97" s="32"/>
      <c r="V97" s="32"/>
      <c r="W97" s="32"/>
      <c r="X97" s="32"/>
      <c r="Y97" s="32">
        <f t="shared" si="119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20"/>
        <v>0</v>
      </c>
      <c r="AN97" s="94"/>
      <c r="AO97" s="32"/>
      <c r="AP97" s="32"/>
      <c r="AQ97" s="32"/>
      <c r="AR97" s="32">
        <f t="shared" si="121"/>
        <v>0</v>
      </c>
      <c r="AS97" s="94"/>
      <c r="AT97" s="32"/>
      <c r="AU97" s="32"/>
      <c r="AV97" s="32"/>
      <c r="AW97" s="32">
        <f t="shared" si="122"/>
        <v>0</v>
      </c>
      <c r="AX97" s="47">
        <f t="shared" si="100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4"/>
        <v>0</v>
      </c>
      <c r="CF97" s="26"/>
      <c r="CG97" s="62"/>
      <c r="CH97" s="19">
        <f t="shared" si="141"/>
        <v>0</v>
      </c>
      <c r="CJ97" s="192" t="s">
        <v>307</v>
      </c>
      <c r="CK97" s="197">
        <f>+CK96</f>
        <v>1</v>
      </c>
      <c r="CL97" s="188">
        <v>30000</v>
      </c>
      <c r="CM97" s="193">
        <f t="shared" si="142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6"/>
        <v>0</v>
      </c>
      <c r="H98" s="96"/>
      <c r="I98" s="30"/>
      <c r="J98" s="30"/>
      <c r="K98" s="30"/>
      <c r="L98" s="30"/>
      <c r="M98" s="30"/>
      <c r="N98" s="30"/>
      <c r="O98" s="30">
        <f t="shared" si="117"/>
        <v>0</v>
      </c>
      <c r="P98" s="96"/>
      <c r="Q98" s="30"/>
      <c r="R98" s="30"/>
      <c r="S98" s="30">
        <f t="shared" si="118"/>
        <v>0</v>
      </c>
      <c r="T98" s="96"/>
      <c r="U98" s="30"/>
      <c r="V98" s="30"/>
      <c r="W98" s="30"/>
      <c r="X98" s="30"/>
      <c r="Y98" s="30">
        <f t="shared" si="119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20"/>
        <v>0</v>
      </c>
      <c r="AN98" s="96"/>
      <c r="AO98" s="30"/>
      <c r="AP98" s="30"/>
      <c r="AQ98" s="30"/>
      <c r="AR98" s="30">
        <f t="shared" si="121"/>
        <v>0</v>
      </c>
      <c r="AS98" s="96"/>
      <c r="AT98" s="30"/>
      <c r="AU98" s="30"/>
      <c r="AV98" s="30"/>
      <c r="AW98" s="30">
        <f t="shared" si="122"/>
        <v>0</v>
      </c>
      <c r="AX98" s="49">
        <f t="shared" ref="AX98:AX103" si="143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4"/>
        <v>0</v>
      </c>
      <c r="CF98" s="26"/>
      <c r="CG98" s="62"/>
      <c r="CH98" s="17">
        <f t="shared" si="141"/>
        <v>0</v>
      </c>
      <c r="CJ98" s="207" t="s">
        <v>308</v>
      </c>
      <c r="CK98" s="197">
        <v>0</v>
      </c>
      <c r="CL98" s="188">
        <v>20000</v>
      </c>
      <c r="CM98" s="193">
        <f t="shared" si="142"/>
        <v>0</v>
      </c>
    </row>
    <row r="99" spans="1:92" ht="15" customHeight="1" x14ac:dyDescent="0.15">
      <c r="A99" s="7" t="s">
        <v>74</v>
      </c>
      <c r="B99" s="37">
        <f>SUM(B49,B53,B88,B91)</f>
        <v>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6"/>
        <v>0</v>
      </c>
      <c r="H99" s="104">
        <f t="shared" ref="H99:N99" si="144">SUM(H49,H53,H88,H91)</f>
        <v>700000</v>
      </c>
      <c r="I99" s="38">
        <f t="shared" si="144"/>
        <v>0</v>
      </c>
      <c r="J99" s="38">
        <f t="shared" si="144"/>
        <v>0</v>
      </c>
      <c r="K99" s="38">
        <f t="shared" si="144"/>
        <v>0</v>
      </c>
      <c r="L99" s="38">
        <f t="shared" si="144"/>
        <v>0</v>
      </c>
      <c r="M99" s="38">
        <f t="shared" si="144"/>
        <v>0</v>
      </c>
      <c r="N99" s="38">
        <f t="shared" si="144"/>
        <v>0</v>
      </c>
      <c r="O99" s="38">
        <f t="shared" si="117"/>
        <v>700000</v>
      </c>
      <c r="P99" s="104">
        <f>SUM(P49,P53,P88,P91)</f>
        <v>0</v>
      </c>
      <c r="Q99" s="38">
        <f>SUM(Q49,Q53,Q88,Q91)</f>
        <v>0</v>
      </c>
      <c r="R99" s="38">
        <f>SUM(R49,R53,R88,R91)</f>
        <v>0</v>
      </c>
      <c r="S99" s="38">
        <f t="shared" si="118"/>
        <v>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9"/>
        <v>0</v>
      </c>
      <c r="Z99" s="104">
        <f t="shared" ref="Z99:AL99" si="145">SUM(Z49,Z53,Z88,Z91)</f>
        <v>0</v>
      </c>
      <c r="AA99" s="38">
        <f t="shared" si="145"/>
        <v>0</v>
      </c>
      <c r="AB99" s="38">
        <f t="shared" si="145"/>
        <v>0</v>
      </c>
      <c r="AC99" s="38">
        <f t="shared" si="145"/>
        <v>0</v>
      </c>
      <c r="AD99" s="38">
        <f t="shared" si="145"/>
        <v>0</v>
      </c>
      <c r="AE99" s="38">
        <f t="shared" si="145"/>
        <v>0</v>
      </c>
      <c r="AF99" s="38">
        <f t="shared" si="145"/>
        <v>0</v>
      </c>
      <c r="AG99" s="38">
        <f t="shared" si="145"/>
        <v>0</v>
      </c>
      <c r="AH99" s="38">
        <f t="shared" si="145"/>
        <v>0</v>
      </c>
      <c r="AI99" s="38">
        <f t="shared" si="145"/>
        <v>0</v>
      </c>
      <c r="AJ99" s="38">
        <f t="shared" si="145"/>
        <v>0</v>
      </c>
      <c r="AK99" s="38">
        <f t="shared" si="145"/>
        <v>0</v>
      </c>
      <c r="AL99" s="38">
        <f t="shared" si="145"/>
        <v>0</v>
      </c>
      <c r="AM99" s="38">
        <f t="shared" si="120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1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2"/>
        <v>0</v>
      </c>
      <c r="AX99" s="45">
        <f t="shared" si="143"/>
        <v>700000</v>
      </c>
      <c r="AY99" s="37">
        <f t="shared" ref="AY99:CD99" si="146">SUM(AY49,AY53,AY88,AY91)</f>
        <v>50000</v>
      </c>
      <c r="AZ99" s="38">
        <f t="shared" si="146"/>
        <v>180000</v>
      </c>
      <c r="BA99" s="220">
        <f t="shared" ref="BA99" si="147">SUM(BA49,BA53,BA88,BA91)</f>
        <v>0</v>
      </c>
      <c r="BB99" s="38">
        <f>SUM(BB49,BB53,BB88,BB91)</f>
        <v>100000</v>
      </c>
      <c r="BC99" s="38">
        <f t="shared" si="146"/>
        <v>10000</v>
      </c>
      <c r="BD99" s="38">
        <f t="shared" ref="BD99" si="148">SUM(BD49,BD53,BD88,BD91)</f>
        <v>50000</v>
      </c>
      <c r="BE99" s="38">
        <f t="shared" si="146"/>
        <v>0</v>
      </c>
      <c r="BF99" s="38">
        <f t="shared" si="146"/>
        <v>0</v>
      </c>
      <c r="BG99" s="38">
        <f t="shared" si="146"/>
        <v>0</v>
      </c>
      <c r="BH99" s="38">
        <f t="shared" si="146"/>
        <v>0</v>
      </c>
      <c r="BI99" s="38">
        <f t="shared" si="146"/>
        <v>0</v>
      </c>
      <c r="BJ99" s="38">
        <f t="shared" si="146"/>
        <v>0</v>
      </c>
      <c r="BK99" s="38">
        <f t="shared" si="146"/>
        <v>0</v>
      </c>
      <c r="BL99" s="38">
        <f t="shared" si="146"/>
        <v>0</v>
      </c>
      <c r="BM99" s="38">
        <f t="shared" si="146"/>
        <v>0</v>
      </c>
      <c r="BN99" s="38">
        <f t="shared" si="146"/>
        <v>0</v>
      </c>
      <c r="BO99" s="38">
        <f t="shared" si="146"/>
        <v>0</v>
      </c>
      <c r="BP99" s="38">
        <f t="shared" si="146"/>
        <v>0</v>
      </c>
      <c r="BQ99" s="38">
        <f t="shared" si="146"/>
        <v>0</v>
      </c>
      <c r="BR99" s="38">
        <f t="shared" si="146"/>
        <v>0</v>
      </c>
      <c r="BS99" s="38">
        <f t="shared" si="146"/>
        <v>0</v>
      </c>
      <c r="BT99" s="38">
        <f t="shared" si="146"/>
        <v>0</v>
      </c>
      <c r="BU99" s="38">
        <f t="shared" si="146"/>
        <v>0</v>
      </c>
      <c r="BV99" s="38">
        <f t="shared" si="146"/>
        <v>0</v>
      </c>
      <c r="BW99" s="38">
        <f t="shared" si="146"/>
        <v>0</v>
      </c>
      <c r="BX99" s="38">
        <f t="shared" si="146"/>
        <v>0</v>
      </c>
      <c r="BY99" s="38">
        <f t="shared" si="146"/>
        <v>0</v>
      </c>
      <c r="BZ99" s="38">
        <f t="shared" si="146"/>
        <v>0</v>
      </c>
      <c r="CA99" s="38">
        <f t="shared" si="146"/>
        <v>0</v>
      </c>
      <c r="CB99" s="38">
        <f t="shared" si="146"/>
        <v>0</v>
      </c>
      <c r="CC99" s="38">
        <f t="shared" si="146"/>
        <v>0</v>
      </c>
      <c r="CD99" s="38">
        <f t="shared" si="146"/>
        <v>0</v>
      </c>
      <c r="CE99" s="56">
        <f>SUM(AY99:CD99)</f>
        <v>390000</v>
      </c>
      <c r="CF99" s="68">
        <f>SUM(CF49,CF53,CF88,CF91)</f>
        <v>3777000</v>
      </c>
      <c r="CG99" s="69">
        <f>SUM(CG49,CG53,CG88,CG91)</f>
        <v>-1140000</v>
      </c>
      <c r="CH99" s="18">
        <f>SUM(AX99+CE99+CF99+CG99)</f>
        <v>3727000</v>
      </c>
      <c r="CJ99" s="207" t="s">
        <v>309</v>
      </c>
      <c r="CK99" s="197">
        <v>1</v>
      </c>
      <c r="CL99" s="188">
        <v>8000</v>
      </c>
      <c r="CM99" s="188">
        <f t="shared" si="142"/>
        <v>8000</v>
      </c>
      <c r="CN99" s="215"/>
    </row>
    <row r="100" spans="1:92" ht="15" customHeight="1" x14ac:dyDescent="0.15">
      <c r="A100" s="7" t="s">
        <v>75</v>
      </c>
      <c r="B100" s="37">
        <f>SUM(B47-B99)</f>
        <v>200000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6"/>
        <v>200000</v>
      </c>
      <c r="H100" s="38">
        <f t="shared" ref="H100:N100" si="149">SUM(H47-H99)</f>
        <v>200000</v>
      </c>
      <c r="I100" s="38">
        <f t="shared" si="149"/>
        <v>0</v>
      </c>
      <c r="J100" s="38">
        <f t="shared" si="149"/>
        <v>0</v>
      </c>
      <c r="K100" s="38">
        <f t="shared" si="149"/>
        <v>0</v>
      </c>
      <c r="L100" s="38">
        <f t="shared" si="149"/>
        <v>0</v>
      </c>
      <c r="M100" s="38">
        <f t="shared" si="149"/>
        <v>0</v>
      </c>
      <c r="N100" s="38">
        <f t="shared" si="149"/>
        <v>0</v>
      </c>
      <c r="O100" s="38">
        <f t="shared" si="117"/>
        <v>200000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8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9"/>
        <v>0</v>
      </c>
      <c r="Z100" s="38">
        <f t="shared" ref="Z100:AL100" si="150">SUM(Z47-Z99)</f>
        <v>0</v>
      </c>
      <c r="AA100" s="38">
        <f t="shared" si="150"/>
        <v>0</v>
      </c>
      <c r="AB100" s="38">
        <f t="shared" si="150"/>
        <v>0</v>
      </c>
      <c r="AC100" s="38">
        <f t="shared" si="150"/>
        <v>0</v>
      </c>
      <c r="AD100" s="38">
        <f t="shared" si="150"/>
        <v>0</v>
      </c>
      <c r="AE100" s="38">
        <f t="shared" si="150"/>
        <v>0</v>
      </c>
      <c r="AF100" s="38">
        <f t="shared" si="150"/>
        <v>0</v>
      </c>
      <c r="AG100" s="38">
        <f t="shared" si="150"/>
        <v>0</v>
      </c>
      <c r="AH100" s="38">
        <f t="shared" si="150"/>
        <v>0</v>
      </c>
      <c r="AI100" s="38">
        <f t="shared" si="150"/>
        <v>0</v>
      </c>
      <c r="AJ100" s="38">
        <f t="shared" si="150"/>
        <v>0</v>
      </c>
      <c r="AK100" s="38">
        <f t="shared" si="150"/>
        <v>0</v>
      </c>
      <c r="AL100" s="38">
        <f t="shared" si="150"/>
        <v>0</v>
      </c>
      <c r="AM100" s="38">
        <f t="shared" si="120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1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2"/>
        <v>0</v>
      </c>
      <c r="AX100" s="45">
        <f t="shared" si="143"/>
        <v>400000</v>
      </c>
      <c r="AY100" s="37">
        <f t="shared" ref="AY100:CD100" si="151">SUM(AY47-AY99)</f>
        <v>0</v>
      </c>
      <c r="AZ100" s="38">
        <f t="shared" si="151"/>
        <v>-100000</v>
      </c>
      <c r="BA100" s="38">
        <f t="shared" ref="BA100" si="152">SUM(BA47-BA99)</f>
        <v>0</v>
      </c>
      <c r="BB100" s="38">
        <f t="shared" si="151"/>
        <v>-100000</v>
      </c>
      <c r="BC100" s="38">
        <f t="shared" si="151"/>
        <v>0</v>
      </c>
      <c r="BD100" s="38">
        <f t="shared" ref="BD100" si="153">SUM(BD47-BD99)</f>
        <v>150000</v>
      </c>
      <c r="BE100" s="38">
        <f t="shared" si="151"/>
        <v>0</v>
      </c>
      <c r="BF100" s="38">
        <f t="shared" si="151"/>
        <v>0</v>
      </c>
      <c r="BG100" s="38">
        <f t="shared" si="151"/>
        <v>0</v>
      </c>
      <c r="BH100" s="38">
        <f t="shared" si="151"/>
        <v>0</v>
      </c>
      <c r="BI100" s="38">
        <f t="shared" si="151"/>
        <v>0</v>
      </c>
      <c r="BJ100" s="38">
        <f t="shared" si="151"/>
        <v>0</v>
      </c>
      <c r="BK100" s="38">
        <f t="shared" si="151"/>
        <v>0</v>
      </c>
      <c r="BL100" s="38">
        <f t="shared" si="151"/>
        <v>0</v>
      </c>
      <c r="BM100" s="38">
        <f t="shared" si="151"/>
        <v>0</v>
      </c>
      <c r="BN100" s="38">
        <f t="shared" si="151"/>
        <v>0</v>
      </c>
      <c r="BO100" s="38">
        <f t="shared" si="151"/>
        <v>0</v>
      </c>
      <c r="BP100" s="38">
        <f t="shared" si="151"/>
        <v>0</v>
      </c>
      <c r="BQ100" s="38">
        <f t="shared" si="151"/>
        <v>0</v>
      </c>
      <c r="BR100" s="38">
        <f t="shared" si="151"/>
        <v>0</v>
      </c>
      <c r="BS100" s="38">
        <f t="shared" si="151"/>
        <v>0</v>
      </c>
      <c r="BT100" s="38">
        <f t="shared" si="151"/>
        <v>0</v>
      </c>
      <c r="BU100" s="38">
        <f t="shared" si="151"/>
        <v>0</v>
      </c>
      <c r="BV100" s="38">
        <f t="shared" si="151"/>
        <v>0</v>
      </c>
      <c r="BW100" s="38">
        <f t="shared" si="151"/>
        <v>0</v>
      </c>
      <c r="BX100" s="38">
        <f t="shared" si="151"/>
        <v>0</v>
      </c>
      <c r="BY100" s="38">
        <f t="shared" si="151"/>
        <v>0</v>
      </c>
      <c r="BZ100" s="38">
        <f t="shared" si="151"/>
        <v>0</v>
      </c>
      <c r="CA100" s="38">
        <f t="shared" si="151"/>
        <v>0</v>
      </c>
      <c r="CB100" s="38">
        <f t="shared" si="151"/>
        <v>0</v>
      </c>
      <c r="CC100" s="38">
        <f t="shared" si="151"/>
        <v>0</v>
      </c>
      <c r="CD100" s="38">
        <f t="shared" si="151"/>
        <v>0</v>
      </c>
      <c r="CE100" s="56">
        <f t="shared" si="114"/>
        <v>-50000</v>
      </c>
      <c r="CF100" s="68">
        <f>SUM(CF47-CF99)</f>
        <v>-470000</v>
      </c>
      <c r="CG100" s="69">
        <f>SUM(CG47-CG99)</f>
        <v>0</v>
      </c>
      <c r="CH100" s="18">
        <f t="shared" si="141"/>
        <v>-120000</v>
      </c>
      <c r="CJ100" s="207" t="s">
        <v>310</v>
      </c>
      <c r="CK100" s="196">
        <v>1</v>
      </c>
      <c r="CL100" s="193">
        <v>15000</v>
      </c>
      <c r="CM100" s="193">
        <f t="shared" si="142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6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7"/>
        <v>0</v>
      </c>
      <c r="P101" s="104">
        <v>0</v>
      </c>
      <c r="Q101" s="38">
        <v>0</v>
      </c>
      <c r="R101" s="38">
        <v>0</v>
      </c>
      <c r="S101" s="38">
        <f t="shared" si="118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9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20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1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2"/>
        <v>0</v>
      </c>
      <c r="AX101" s="45">
        <f t="shared" si="143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4"/>
        <v>0</v>
      </c>
      <c r="CF101" s="68">
        <v>0</v>
      </c>
      <c r="CG101" s="69">
        <v>0</v>
      </c>
      <c r="CH101" s="18">
        <f t="shared" si="141"/>
        <v>0</v>
      </c>
      <c r="CJ101" s="207" t="s">
        <v>303</v>
      </c>
      <c r="CK101" s="196"/>
      <c r="CL101" s="193"/>
      <c r="CM101" s="193">
        <f>SUM(CM89:CM100)</f>
        <v>871136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6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7"/>
        <v>0</v>
      </c>
      <c r="P102" s="104">
        <v>0</v>
      </c>
      <c r="Q102" s="38">
        <v>0</v>
      </c>
      <c r="R102" s="38">
        <v>0</v>
      </c>
      <c r="S102" s="38">
        <f t="shared" si="118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9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20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1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2"/>
        <v>0</v>
      </c>
      <c r="AX102" s="45">
        <f t="shared" si="143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4"/>
        <v>0</v>
      </c>
      <c r="CF102" s="68">
        <v>0</v>
      </c>
      <c r="CG102" s="69">
        <v>0</v>
      </c>
      <c r="CH102" s="18">
        <f t="shared" si="141"/>
        <v>0</v>
      </c>
    </row>
    <row r="103" spans="1:92" ht="15" customHeight="1" thickBot="1" x14ac:dyDescent="0.2">
      <c r="A103" s="8" t="s">
        <v>78</v>
      </c>
      <c r="B103" s="39">
        <f>SUM(B47-B99)</f>
        <v>200000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6"/>
        <v>200000</v>
      </c>
      <c r="H103" s="105">
        <f t="shared" ref="H103:N103" si="154">SUM(H47-H99)</f>
        <v>200000</v>
      </c>
      <c r="I103" s="40">
        <f t="shared" si="154"/>
        <v>0</v>
      </c>
      <c r="J103" s="40">
        <f t="shared" si="154"/>
        <v>0</v>
      </c>
      <c r="K103" s="40">
        <f t="shared" si="154"/>
        <v>0</v>
      </c>
      <c r="L103" s="40">
        <f t="shared" si="154"/>
        <v>0</v>
      </c>
      <c r="M103" s="40">
        <f t="shared" si="154"/>
        <v>0</v>
      </c>
      <c r="N103" s="40">
        <f t="shared" si="154"/>
        <v>0</v>
      </c>
      <c r="O103" s="40">
        <f t="shared" si="117"/>
        <v>200000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8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9"/>
        <v>0</v>
      </c>
      <c r="Z103" s="105">
        <f t="shared" ref="Z103:AL103" si="155">SUM(Z47-Z99)</f>
        <v>0</v>
      </c>
      <c r="AA103" s="40">
        <f t="shared" si="155"/>
        <v>0</v>
      </c>
      <c r="AB103" s="40">
        <f t="shared" si="155"/>
        <v>0</v>
      </c>
      <c r="AC103" s="40">
        <f t="shared" si="155"/>
        <v>0</v>
      </c>
      <c r="AD103" s="40">
        <f t="shared" si="155"/>
        <v>0</v>
      </c>
      <c r="AE103" s="40">
        <f t="shared" si="155"/>
        <v>0</v>
      </c>
      <c r="AF103" s="40">
        <f t="shared" si="155"/>
        <v>0</v>
      </c>
      <c r="AG103" s="40">
        <f t="shared" si="155"/>
        <v>0</v>
      </c>
      <c r="AH103" s="40">
        <f t="shared" si="155"/>
        <v>0</v>
      </c>
      <c r="AI103" s="40">
        <f t="shared" si="155"/>
        <v>0</v>
      </c>
      <c r="AJ103" s="40">
        <f t="shared" si="155"/>
        <v>0</v>
      </c>
      <c r="AK103" s="40">
        <f t="shared" si="155"/>
        <v>0</v>
      </c>
      <c r="AL103" s="40">
        <f t="shared" si="155"/>
        <v>0</v>
      </c>
      <c r="AM103" s="40">
        <f t="shared" si="120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1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2"/>
        <v>0</v>
      </c>
      <c r="AX103" s="46">
        <f t="shared" si="143"/>
        <v>400000</v>
      </c>
      <c r="AY103" s="39">
        <f t="shared" ref="AY103:CD103" si="156">SUM(AY47-AY99)</f>
        <v>0</v>
      </c>
      <c r="AZ103" s="40">
        <f t="shared" si="156"/>
        <v>-100000</v>
      </c>
      <c r="BA103" s="40">
        <f t="shared" ref="BA103" si="157">SUM(BA47-BA99)</f>
        <v>0</v>
      </c>
      <c r="BB103" s="40">
        <f>SUM(BB47-BB99)</f>
        <v>-100000</v>
      </c>
      <c r="BC103" s="40">
        <f t="shared" si="156"/>
        <v>0</v>
      </c>
      <c r="BD103" s="40">
        <f t="shared" ref="BD103" si="158">SUM(BD47-BD99)</f>
        <v>150000</v>
      </c>
      <c r="BE103" s="40">
        <f t="shared" si="156"/>
        <v>0</v>
      </c>
      <c r="BF103" s="40">
        <f t="shared" si="156"/>
        <v>0</v>
      </c>
      <c r="BG103" s="40">
        <f t="shared" si="156"/>
        <v>0</v>
      </c>
      <c r="BH103" s="40">
        <f t="shared" si="156"/>
        <v>0</v>
      </c>
      <c r="BI103" s="40">
        <f t="shared" si="156"/>
        <v>0</v>
      </c>
      <c r="BJ103" s="40">
        <f t="shared" si="156"/>
        <v>0</v>
      </c>
      <c r="BK103" s="40">
        <f t="shared" si="156"/>
        <v>0</v>
      </c>
      <c r="BL103" s="40">
        <f t="shared" si="156"/>
        <v>0</v>
      </c>
      <c r="BM103" s="40">
        <f t="shared" si="156"/>
        <v>0</v>
      </c>
      <c r="BN103" s="40">
        <f t="shared" si="156"/>
        <v>0</v>
      </c>
      <c r="BO103" s="40">
        <f t="shared" si="156"/>
        <v>0</v>
      </c>
      <c r="BP103" s="40">
        <f t="shared" si="156"/>
        <v>0</v>
      </c>
      <c r="BQ103" s="40">
        <f t="shared" si="156"/>
        <v>0</v>
      </c>
      <c r="BR103" s="40">
        <f t="shared" si="156"/>
        <v>0</v>
      </c>
      <c r="BS103" s="40">
        <f t="shared" si="156"/>
        <v>0</v>
      </c>
      <c r="BT103" s="40">
        <f t="shared" si="156"/>
        <v>0</v>
      </c>
      <c r="BU103" s="40">
        <f t="shared" si="156"/>
        <v>0</v>
      </c>
      <c r="BV103" s="40">
        <f t="shared" si="156"/>
        <v>0</v>
      </c>
      <c r="BW103" s="40">
        <f t="shared" si="156"/>
        <v>0</v>
      </c>
      <c r="BX103" s="40">
        <f t="shared" si="156"/>
        <v>0</v>
      </c>
      <c r="BY103" s="40">
        <f t="shared" si="156"/>
        <v>0</v>
      </c>
      <c r="BZ103" s="40">
        <f t="shared" si="156"/>
        <v>0</v>
      </c>
      <c r="CA103" s="40">
        <f t="shared" si="156"/>
        <v>0</v>
      </c>
      <c r="CB103" s="40">
        <f t="shared" si="156"/>
        <v>0</v>
      </c>
      <c r="CC103" s="40">
        <f t="shared" si="156"/>
        <v>0</v>
      </c>
      <c r="CD103" s="40">
        <f t="shared" si="156"/>
        <v>0</v>
      </c>
      <c r="CE103" s="57">
        <f t="shared" si="114"/>
        <v>-50000</v>
      </c>
      <c r="CF103" s="67">
        <f>SUM(CF47-CF99)</f>
        <v>-470000</v>
      </c>
      <c r="CG103" s="67">
        <f>SUM(CG47-CG99)</f>
        <v>0</v>
      </c>
      <c r="CH103" s="21">
        <f t="shared" si="141"/>
        <v>-120000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9">SUM(B106:F106)</f>
        <v>0</v>
      </c>
      <c r="H106" s="95">
        <f t="shared" ref="H106:N106" si="160">SUM(H107:H110)</f>
        <v>0</v>
      </c>
      <c r="I106" s="34">
        <f t="shared" si="160"/>
        <v>0</v>
      </c>
      <c r="J106" s="34">
        <f t="shared" si="160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60"/>
        <v>0</v>
      </c>
      <c r="O106" s="34">
        <f t="shared" ref="O106:O111" si="161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2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3">SUM(T106:X106)</f>
        <v>0</v>
      </c>
      <c r="Z106" s="95">
        <f t="shared" ref="Z106:AL106" si="164">SUM(Z107:Z110)</f>
        <v>0</v>
      </c>
      <c r="AA106" s="34">
        <f t="shared" si="164"/>
        <v>0</v>
      </c>
      <c r="AB106" s="34">
        <f t="shared" si="164"/>
        <v>0</v>
      </c>
      <c r="AC106" s="34">
        <f t="shared" si="164"/>
        <v>0</v>
      </c>
      <c r="AD106" s="34">
        <f t="shared" si="164"/>
        <v>0</v>
      </c>
      <c r="AE106" s="34">
        <f t="shared" si="164"/>
        <v>0</v>
      </c>
      <c r="AF106" s="34">
        <f t="shared" ref="AF106:AK106" si="165">SUM(AF107:AF110)</f>
        <v>0</v>
      </c>
      <c r="AG106" s="34">
        <f t="shared" si="165"/>
        <v>0</v>
      </c>
      <c r="AH106" s="34">
        <f t="shared" si="165"/>
        <v>0</v>
      </c>
      <c r="AI106" s="34">
        <f t="shared" si="165"/>
        <v>0</v>
      </c>
      <c r="AJ106" s="34">
        <f>SUM(AJ107:AJ110)</f>
        <v>0</v>
      </c>
      <c r="AK106" s="34">
        <f t="shared" si="165"/>
        <v>0</v>
      </c>
      <c r="AL106" s="34">
        <f t="shared" si="164"/>
        <v>0</v>
      </c>
      <c r="AM106" s="34">
        <f t="shared" ref="AM106:AM111" si="166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7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8">SUM(AS106:AV106)</f>
        <v>0</v>
      </c>
      <c r="AX106" s="48">
        <f t="shared" ref="AX106:AX111" si="169">SUM(AW106,AR106,AM106,Y106,S106,O106,G106)</f>
        <v>0</v>
      </c>
      <c r="AY106" s="33">
        <f t="shared" ref="AY106:CH106" si="170">SUM(AY107:AY109)</f>
        <v>0</v>
      </c>
      <c r="AZ106" s="34">
        <f t="shared" si="170"/>
        <v>0</v>
      </c>
      <c r="BA106" s="34">
        <f t="shared" ref="BA106" si="171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2">SUM(BD107:BD109)</f>
        <v>0</v>
      </c>
      <c r="BE106" s="34">
        <f t="shared" si="170"/>
        <v>0</v>
      </c>
      <c r="BF106" s="34">
        <f t="shared" si="170"/>
        <v>0</v>
      </c>
      <c r="BG106" s="34">
        <f t="shared" si="170"/>
        <v>0</v>
      </c>
      <c r="BH106" s="34">
        <f t="shared" si="170"/>
        <v>0</v>
      </c>
      <c r="BI106" s="34">
        <f t="shared" si="170"/>
        <v>0</v>
      </c>
      <c r="BJ106" s="34">
        <f t="shared" si="170"/>
        <v>0</v>
      </c>
      <c r="BK106" s="34">
        <f t="shared" si="170"/>
        <v>0</v>
      </c>
      <c r="BL106" s="34">
        <f t="shared" si="170"/>
        <v>0</v>
      </c>
      <c r="BM106" s="34">
        <f t="shared" si="170"/>
        <v>0</v>
      </c>
      <c r="BN106" s="34">
        <f t="shared" si="170"/>
        <v>0</v>
      </c>
      <c r="BO106" s="34">
        <f t="shared" si="170"/>
        <v>0</v>
      </c>
      <c r="BP106" s="34">
        <f t="shared" si="170"/>
        <v>0</v>
      </c>
      <c r="BQ106" s="34">
        <f t="shared" si="170"/>
        <v>0</v>
      </c>
      <c r="BR106" s="34">
        <f t="shared" si="170"/>
        <v>0</v>
      </c>
      <c r="BS106" s="34">
        <f t="shared" si="170"/>
        <v>0</v>
      </c>
      <c r="BT106" s="34">
        <f t="shared" si="170"/>
        <v>0</v>
      </c>
      <c r="BU106" s="34">
        <f t="shared" si="170"/>
        <v>0</v>
      </c>
      <c r="BV106" s="34">
        <f t="shared" si="170"/>
        <v>0</v>
      </c>
      <c r="BW106" s="34">
        <f t="shared" si="170"/>
        <v>0</v>
      </c>
      <c r="BX106" s="34">
        <f t="shared" si="170"/>
        <v>0</v>
      </c>
      <c r="BY106" s="34">
        <f t="shared" si="170"/>
        <v>0</v>
      </c>
      <c r="BZ106" s="34">
        <f t="shared" si="170"/>
        <v>0</v>
      </c>
      <c r="CA106" s="34">
        <f t="shared" si="170"/>
        <v>0</v>
      </c>
      <c r="CB106" s="34">
        <f t="shared" si="170"/>
        <v>0</v>
      </c>
      <c r="CC106" s="34">
        <f t="shared" si="170"/>
        <v>0</v>
      </c>
      <c r="CD106" s="34">
        <f t="shared" si="170"/>
        <v>0</v>
      </c>
      <c r="CE106" s="54">
        <f t="shared" ref="CE106:CE111" si="173">SUM(AY106:CD106)</f>
        <v>0</v>
      </c>
      <c r="CF106" s="63">
        <f t="shared" si="170"/>
        <v>0</v>
      </c>
      <c r="CG106" s="64">
        <f t="shared" si="170"/>
        <v>0</v>
      </c>
      <c r="CH106" s="16">
        <f t="shared" si="170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9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1"/>
        <v>0</v>
      </c>
      <c r="P107" s="94">
        <v>0</v>
      </c>
      <c r="Q107" s="32">
        <v>0</v>
      </c>
      <c r="R107" s="32">
        <v>0</v>
      </c>
      <c r="S107" s="32">
        <f t="shared" si="162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3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6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7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8"/>
        <v>0</v>
      </c>
      <c r="AX107" s="47">
        <f t="shared" si="169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3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9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1"/>
        <v>0</v>
      </c>
      <c r="P108" s="94">
        <v>0</v>
      </c>
      <c r="Q108" s="32">
        <v>0</v>
      </c>
      <c r="R108" s="32">
        <v>0</v>
      </c>
      <c r="S108" s="32">
        <f t="shared" si="162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3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6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7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8"/>
        <v>0</v>
      </c>
      <c r="AX108" s="47">
        <f t="shared" si="169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3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9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1"/>
        <v>0</v>
      </c>
      <c r="P109" s="96">
        <v>0</v>
      </c>
      <c r="Q109" s="30">
        <v>0</v>
      </c>
      <c r="R109" s="30">
        <v>0</v>
      </c>
      <c r="S109" s="30">
        <f t="shared" si="162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3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6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7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8"/>
        <v>0</v>
      </c>
      <c r="AX109" s="49">
        <f t="shared" si="169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3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9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1"/>
        <v>0</v>
      </c>
      <c r="P110" s="95">
        <v>0</v>
      </c>
      <c r="Q110" s="34">
        <v>0</v>
      </c>
      <c r="R110" s="34">
        <v>0</v>
      </c>
      <c r="S110" s="34">
        <f t="shared" si="162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3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6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7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8"/>
        <v>0</v>
      </c>
      <c r="AX110" s="48">
        <f t="shared" si="169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3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9"/>
        <v>0</v>
      </c>
      <c r="H111" s="105">
        <f t="shared" ref="H111:N111" si="174">SUM(H106,H110)</f>
        <v>0</v>
      </c>
      <c r="I111" s="40">
        <f t="shared" si="174"/>
        <v>0</v>
      </c>
      <c r="J111" s="40">
        <f t="shared" si="174"/>
        <v>0</v>
      </c>
      <c r="K111" s="40">
        <f t="shared" si="174"/>
        <v>0</v>
      </c>
      <c r="L111" s="40">
        <f t="shared" si="174"/>
        <v>0</v>
      </c>
      <c r="M111" s="40">
        <f t="shared" si="174"/>
        <v>0</v>
      </c>
      <c r="N111" s="40">
        <f t="shared" si="174"/>
        <v>0</v>
      </c>
      <c r="O111" s="40">
        <f t="shared" si="161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2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3"/>
        <v>0</v>
      </c>
      <c r="Z111" s="105">
        <f t="shared" ref="Z111:AL111" si="175">SUM(Z106,Z110)</f>
        <v>0</v>
      </c>
      <c r="AA111" s="40">
        <f t="shared" si="175"/>
        <v>0</v>
      </c>
      <c r="AB111" s="40">
        <f t="shared" si="175"/>
        <v>0</v>
      </c>
      <c r="AC111" s="40">
        <f t="shared" si="175"/>
        <v>0</v>
      </c>
      <c r="AD111" s="40">
        <f t="shared" si="175"/>
        <v>0</v>
      </c>
      <c r="AE111" s="40">
        <f t="shared" si="175"/>
        <v>0</v>
      </c>
      <c r="AF111" s="40">
        <f t="shared" si="175"/>
        <v>0</v>
      </c>
      <c r="AG111" s="40">
        <f t="shared" si="175"/>
        <v>0</v>
      </c>
      <c r="AH111" s="40">
        <f t="shared" si="175"/>
        <v>0</v>
      </c>
      <c r="AI111" s="40">
        <f t="shared" si="175"/>
        <v>0</v>
      </c>
      <c r="AJ111" s="40">
        <f t="shared" si="175"/>
        <v>0</v>
      </c>
      <c r="AK111" s="40">
        <f t="shared" si="175"/>
        <v>0</v>
      </c>
      <c r="AL111" s="40">
        <f t="shared" si="175"/>
        <v>0</v>
      </c>
      <c r="AM111" s="40">
        <f t="shared" si="166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7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8"/>
        <v>0</v>
      </c>
      <c r="AX111" s="46">
        <f t="shared" si="169"/>
        <v>0</v>
      </c>
      <c r="AY111" s="39">
        <f>SUM(AY106,AY110)</f>
        <v>0</v>
      </c>
      <c r="AZ111" s="40">
        <f t="shared" ref="AZ111:CG111" si="176">SUM(AZ106,AZ110)</f>
        <v>0</v>
      </c>
      <c r="BA111" s="40">
        <f t="shared" ref="BA111" si="177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8">SUM(BD106,BD110)</f>
        <v>0</v>
      </c>
      <c r="BE111" s="40">
        <f t="shared" si="176"/>
        <v>0</v>
      </c>
      <c r="BF111" s="40">
        <f t="shared" si="176"/>
        <v>0</v>
      </c>
      <c r="BG111" s="40">
        <f t="shared" si="176"/>
        <v>0</v>
      </c>
      <c r="BH111" s="40">
        <f t="shared" si="176"/>
        <v>0</v>
      </c>
      <c r="BI111" s="40">
        <f t="shared" si="176"/>
        <v>0</v>
      </c>
      <c r="BJ111" s="40">
        <f t="shared" si="176"/>
        <v>0</v>
      </c>
      <c r="BK111" s="40">
        <f t="shared" si="176"/>
        <v>0</v>
      </c>
      <c r="BL111" s="40">
        <f t="shared" si="176"/>
        <v>0</v>
      </c>
      <c r="BM111" s="40">
        <f t="shared" si="176"/>
        <v>0</v>
      </c>
      <c r="BN111" s="40">
        <f t="shared" si="176"/>
        <v>0</v>
      </c>
      <c r="BO111" s="40">
        <f t="shared" si="176"/>
        <v>0</v>
      </c>
      <c r="BP111" s="40">
        <f t="shared" si="176"/>
        <v>0</v>
      </c>
      <c r="BQ111" s="40">
        <f t="shared" si="176"/>
        <v>0</v>
      </c>
      <c r="BR111" s="40">
        <f t="shared" si="176"/>
        <v>0</v>
      </c>
      <c r="BS111" s="40">
        <f t="shared" si="176"/>
        <v>0</v>
      </c>
      <c r="BT111" s="40">
        <f t="shared" si="176"/>
        <v>0</v>
      </c>
      <c r="BU111" s="40">
        <f t="shared" si="176"/>
        <v>0</v>
      </c>
      <c r="BV111" s="40">
        <f t="shared" si="176"/>
        <v>0</v>
      </c>
      <c r="BW111" s="40">
        <f t="shared" si="176"/>
        <v>0</v>
      </c>
      <c r="BX111" s="40">
        <f t="shared" si="176"/>
        <v>0</v>
      </c>
      <c r="BY111" s="40">
        <f t="shared" si="176"/>
        <v>0</v>
      </c>
      <c r="BZ111" s="40">
        <f t="shared" si="176"/>
        <v>0</v>
      </c>
      <c r="CA111" s="40">
        <f t="shared" si="176"/>
        <v>0</v>
      </c>
      <c r="CB111" s="40">
        <f t="shared" si="176"/>
        <v>0</v>
      </c>
      <c r="CC111" s="40">
        <f t="shared" si="176"/>
        <v>0</v>
      </c>
      <c r="CD111" s="40">
        <f t="shared" si="176"/>
        <v>0</v>
      </c>
      <c r="CE111" s="57">
        <f t="shared" si="173"/>
        <v>0</v>
      </c>
      <c r="CF111" s="67">
        <f t="shared" si="176"/>
        <v>0</v>
      </c>
      <c r="CG111" s="67">
        <f t="shared" si="176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9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80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1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2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3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4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5">SUM(AS113:AV113)</f>
        <v>0</v>
      </c>
      <c r="AX113" s="48">
        <f t="shared" ref="AX113:AX120" si="186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7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8">SUM(B115)</f>
        <v>0</v>
      </c>
      <c r="C114" s="34">
        <f t="shared" si="188"/>
        <v>0</v>
      </c>
      <c r="D114" s="34">
        <f t="shared" si="188"/>
        <v>0</v>
      </c>
      <c r="E114" s="34">
        <f t="shared" si="188"/>
        <v>0</v>
      </c>
      <c r="F114" s="34">
        <f t="shared" si="188"/>
        <v>0</v>
      </c>
      <c r="G114" s="34">
        <f t="shared" si="179"/>
        <v>0</v>
      </c>
      <c r="H114" s="95">
        <f t="shared" si="188"/>
        <v>0</v>
      </c>
      <c r="I114" s="34">
        <f t="shared" si="188"/>
        <v>0</v>
      </c>
      <c r="J114" s="34">
        <f t="shared" si="188"/>
        <v>0</v>
      </c>
      <c r="K114" s="34">
        <f t="shared" si="188"/>
        <v>0</v>
      </c>
      <c r="L114" s="34">
        <f t="shared" si="188"/>
        <v>0</v>
      </c>
      <c r="M114" s="34">
        <f t="shared" si="188"/>
        <v>0</v>
      </c>
      <c r="N114" s="34">
        <f t="shared" si="188"/>
        <v>0</v>
      </c>
      <c r="O114" s="34">
        <f t="shared" si="180"/>
        <v>0</v>
      </c>
      <c r="P114" s="95">
        <f t="shared" si="188"/>
        <v>0</v>
      </c>
      <c r="Q114" s="34">
        <f t="shared" si="188"/>
        <v>0</v>
      </c>
      <c r="R114" s="34">
        <f t="shared" si="188"/>
        <v>0</v>
      </c>
      <c r="S114" s="34">
        <f t="shared" si="181"/>
        <v>0</v>
      </c>
      <c r="T114" s="95">
        <f t="shared" si="188"/>
        <v>0</v>
      </c>
      <c r="U114" s="34">
        <f t="shared" si="188"/>
        <v>0</v>
      </c>
      <c r="V114" s="34">
        <f t="shared" si="188"/>
        <v>0</v>
      </c>
      <c r="W114" s="34">
        <f t="shared" si="188"/>
        <v>0</v>
      </c>
      <c r="X114" s="34">
        <f t="shared" si="188"/>
        <v>0</v>
      </c>
      <c r="Y114" s="34">
        <f t="shared" si="182"/>
        <v>0</v>
      </c>
      <c r="Z114" s="95">
        <f t="shared" si="188"/>
        <v>0</v>
      </c>
      <c r="AA114" s="34">
        <f t="shared" si="188"/>
        <v>0</v>
      </c>
      <c r="AB114" s="34">
        <f t="shared" si="188"/>
        <v>0</v>
      </c>
      <c r="AC114" s="34">
        <f t="shared" si="188"/>
        <v>0</v>
      </c>
      <c r="AD114" s="34">
        <f t="shared" si="188"/>
        <v>0</v>
      </c>
      <c r="AE114" s="34">
        <f t="shared" si="188"/>
        <v>0</v>
      </c>
      <c r="AF114" s="34">
        <f t="shared" si="188"/>
        <v>0</v>
      </c>
      <c r="AG114" s="34">
        <f t="shared" si="188"/>
        <v>0</v>
      </c>
      <c r="AH114" s="34">
        <f t="shared" si="188"/>
        <v>0</v>
      </c>
      <c r="AI114" s="34">
        <f t="shared" si="188"/>
        <v>0</v>
      </c>
      <c r="AJ114" s="34">
        <f t="shared" si="188"/>
        <v>0</v>
      </c>
      <c r="AK114" s="34">
        <f t="shared" si="188"/>
        <v>0</v>
      </c>
      <c r="AL114" s="34">
        <f t="shared" si="188"/>
        <v>0</v>
      </c>
      <c r="AM114" s="34">
        <f t="shared" si="183"/>
        <v>0</v>
      </c>
      <c r="AN114" s="95">
        <f t="shared" si="188"/>
        <v>0</v>
      </c>
      <c r="AO114" s="34">
        <f t="shared" si="188"/>
        <v>0</v>
      </c>
      <c r="AP114" s="34">
        <f t="shared" si="188"/>
        <v>0</v>
      </c>
      <c r="AQ114" s="34">
        <f t="shared" si="188"/>
        <v>0</v>
      </c>
      <c r="AR114" s="34">
        <f t="shared" si="184"/>
        <v>0</v>
      </c>
      <c r="AS114" s="95">
        <f t="shared" si="188"/>
        <v>0</v>
      </c>
      <c r="AT114" s="34">
        <f t="shared" si="188"/>
        <v>0</v>
      </c>
      <c r="AU114" s="34">
        <f t="shared" si="188"/>
        <v>0</v>
      </c>
      <c r="AV114" s="34">
        <f t="shared" si="188"/>
        <v>0</v>
      </c>
      <c r="AW114" s="34">
        <f t="shared" si="185"/>
        <v>0</v>
      </c>
      <c r="AX114" s="48">
        <f t="shared" si="186"/>
        <v>0</v>
      </c>
      <c r="AY114" s="33">
        <f t="shared" si="188"/>
        <v>0</v>
      </c>
      <c r="AZ114" s="34">
        <f t="shared" ref="AZ114:CG114" si="189">SUM(AZ115)</f>
        <v>0</v>
      </c>
      <c r="BA114" s="34">
        <f t="shared" si="189"/>
        <v>0</v>
      </c>
      <c r="BB114" s="34">
        <v>0</v>
      </c>
      <c r="BC114" s="34">
        <f t="shared" si="189"/>
        <v>0</v>
      </c>
      <c r="BD114" s="34">
        <f t="shared" si="189"/>
        <v>0</v>
      </c>
      <c r="BE114" s="34">
        <f t="shared" si="189"/>
        <v>0</v>
      </c>
      <c r="BF114" s="34">
        <f t="shared" si="189"/>
        <v>0</v>
      </c>
      <c r="BG114" s="34">
        <f t="shared" si="189"/>
        <v>0</v>
      </c>
      <c r="BH114" s="34">
        <f t="shared" si="189"/>
        <v>0</v>
      </c>
      <c r="BI114" s="34">
        <f t="shared" si="189"/>
        <v>0</v>
      </c>
      <c r="BJ114" s="34">
        <f t="shared" si="189"/>
        <v>0</v>
      </c>
      <c r="BK114" s="34">
        <f t="shared" si="189"/>
        <v>0</v>
      </c>
      <c r="BL114" s="34">
        <f t="shared" si="189"/>
        <v>0</v>
      </c>
      <c r="BM114" s="34">
        <f t="shared" si="189"/>
        <v>0</v>
      </c>
      <c r="BN114" s="34">
        <f t="shared" si="189"/>
        <v>0</v>
      </c>
      <c r="BO114" s="34">
        <f t="shared" si="189"/>
        <v>0</v>
      </c>
      <c r="BP114" s="34">
        <f t="shared" si="189"/>
        <v>0</v>
      </c>
      <c r="BQ114" s="34">
        <f t="shared" si="189"/>
        <v>0</v>
      </c>
      <c r="BR114" s="34">
        <f t="shared" si="189"/>
        <v>0</v>
      </c>
      <c r="BS114" s="34">
        <f t="shared" si="189"/>
        <v>0</v>
      </c>
      <c r="BT114" s="34">
        <f t="shared" si="189"/>
        <v>0</v>
      </c>
      <c r="BU114" s="34">
        <f t="shared" si="189"/>
        <v>0</v>
      </c>
      <c r="BV114" s="34">
        <f t="shared" si="189"/>
        <v>0</v>
      </c>
      <c r="BW114" s="34">
        <f t="shared" si="189"/>
        <v>0</v>
      </c>
      <c r="BX114" s="34">
        <f t="shared" si="189"/>
        <v>0</v>
      </c>
      <c r="BY114" s="34">
        <f t="shared" si="189"/>
        <v>0</v>
      </c>
      <c r="BZ114" s="34">
        <f t="shared" si="189"/>
        <v>0</v>
      </c>
      <c r="CA114" s="34">
        <f t="shared" si="189"/>
        <v>0</v>
      </c>
      <c r="CB114" s="34">
        <f t="shared" si="189"/>
        <v>0</v>
      </c>
      <c r="CC114" s="34">
        <f t="shared" si="189"/>
        <v>0</v>
      </c>
      <c r="CD114" s="34">
        <f t="shared" si="189"/>
        <v>0</v>
      </c>
      <c r="CE114" s="54">
        <f t="shared" si="187"/>
        <v>0</v>
      </c>
      <c r="CF114" s="63">
        <f t="shared" si="189"/>
        <v>0</v>
      </c>
      <c r="CG114" s="64">
        <f t="shared" si="189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9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80"/>
        <v>0</v>
      </c>
      <c r="P115" s="94">
        <v>0</v>
      </c>
      <c r="Q115" s="32">
        <v>0</v>
      </c>
      <c r="R115" s="32">
        <v>0</v>
      </c>
      <c r="S115" s="32">
        <f t="shared" si="181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2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3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4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5"/>
        <v>0</v>
      </c>
      <c r="AX115" s="47">
        <f t="shared" si="186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7"/>
        <v>0</v>
      </c>
      <c r="CF115" s="61">
        <v>0</v>
      </c>
      <c r="CG115" s="62">
        <v>0</v>
      </c>
      <c r="CH115" s="17">
        <f t="shared" ref="CH115:CH120" si="190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9"/>
        <v>0</v>
      </c>
      <c r="H116" s="104">
        <f t="shared" ref="H116:N116" si="191">SUM(H113:H114)</f>
        <v>0</v>
      </c>
      <c r="I116" s="38">
        <f t="shared" si="191"/>
        <v>0</v>
      </c>
      <c r="J116" s="38">
        <f t="shared" si="191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1"/>
        <v>0</v>
      </c>
      <c r="O116" s="38">
        <f t="shared" si="180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1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2"/>
        <v>0</v>
      </c>
      <c r="Z116" s="104">
        <f t="shared" ref="Z116:AL116" si="192">SUM(Z113:Z114)</f>
        <v>0</v>
      </c>
      <c r="AA116" s="38">
        <f t="shared" si="192"/>
        <v>0</v>
      </c>
      <c r="AB116" s="38">
        <f t="shared" si="192"/>
        <v>0</v>
      </c>
      <c r="AC116" s="38">
        <f t="shared" si="192"/>
        <v>0</v>
      </c>
      <c r="AD116" s="38">
        <f t="shared" si="192"/>
        <v>0</v>
      </c>
      <c r="AE116" s="38">
        <f t="shared" si="192"/>
        <v>0</v>
      </c>
      <c r="AF116" s="38">
        <f t="shared" ref="AF116:AK116" si="193">SUM(AF113:AF114)</f>
        <v>0</v>
      </c>
      <c r="AG116" s="38">
        <f t="shared" si="193"/>
        <v>0</v>
      </c>
      <c r="AH116" s="38">
        <f t="shared" si="193"/>
        <v>0</v>
      </c>
      <c r="AI116" s="38">
        <f t="shared" si="193"/>
        <v>0</v>
      </c>
      <c r="AJ116" s="38">
        <f>SUM(AJ113:AJ114)</f>
        <v>0</v>
      </c>
      <c r="AK116" s="38">
        <f t="shared" si="193"/>
        <v>0</v>
      </c>
      <c r="AL116" s="38">
        <f t="shared" si="192"/>
        <v>0</v>
      </c>
      <c r="AM116" s="38">
        <f t="shared" si="183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4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5"/>
        <v>0</v>
      </c>
      <c r="AX116" s="45">
        <f t="shared" si="186"/>
        <v>0</v>
      </c>
      <c r="AY116" s="37">
        <f>SUM(AY113:AY114)</f>
        <v>0</v>
      </c>
      <c r="AZ116" s="38">
        <f t="shared" ref="AZ116:CG116" si="194">SUM(AZ113:AZ114)</f>
        <v>0</v>
      </c>
      <c r="BA116" s="38">
        <f t="shared" ref="BA116" si="195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6">SUM(BD113:BD114)</f>
        <v>0</v>
      </c>
      <c r="BE116" s="38">
        <f t="shared" si="194"/>
        <v>0</v>
      </c>
      <c r="BF116" s="38">
        <f t="shared" si="194"/>
        <v>0</v>
      </c>
      <c r="BG116" s="38">
        <f t="shared" si="194"/>
        <v>0</v>
      </c>
      <c r="BH116" s="38">
        <f t="shared" si="194"/>
        <v>0</v>
      </c>
      <c r="BI116" s="38">
        <f t="shared" si="194"/>
        <v>0</v>
      </c>
      <c r="BJ116" s="38">
        <f t="shared" si="194"/>
        <v>0</v>
      </c>
      <c r="BK116" s="38">
        <f t="shared" si="194"/>
        <v>0</v>
      </c>
      <c r="BL116" s="38">
        <f t="shared" si="194"/>
        <v>0</v>
      </c>
      <c r="BM116" s="38">
        <f t="shared" si="194"/>
        <v>0</v>
      </c>
      <c r="BN116" s="38">
        <f t="shared" si="194"/>
        <v>0</v>
      </c>
      <c r="BO116" s="38">
        <f t="shared" si="194"/>
        <v>0</v>
      </c>
      <c r="BP116" s="38">
        <f t="shared" si="194"/>
        <v>0</v>
      </c>
      <c r="BQ116" s="38">
        <f t="shared" si="194"/>
        <v>0</v>
      </c>
      <c r="BR116" s="38">
        <f t="shared" si="194"/>
        <v>0</v>
      </c>
      <c r="BS116" s="38">
        <f t="shared" si="194"/>
        <v>0</v>
      </c>
      <c r="BT116" s="38">
        <f t="shared" si="194"/>
        <v>0</v>
      </c>
      <c r="BU116" s="38">
        <f t="shared" si="194"/>
        <v>0</v>
      </c>
      <c r="BV116" s="38">
        <f t="shared" si="194"/>
        <v>0</v>
      </c>
      <c r="BW116" s="38">
        <f t="shared" si="194"/>
        <v>0</v>
      </c>
      <c r="BX116" s="38">
        <f t="shared" si="194"/>
        <v>0</v>
      </c>
      <c r="BY116" s="38">
        <f t="shared" si="194"/>
        <v>0</v>
      </c>
      <c r="BZ116" s="38">
        <f t="shared" si="194"/>
        <v>0</v>
      </c>
      <c r="CA116" s="38">
        <f t="shared" si="194"/>
        <v>0</v>
      </c>
      <c r="CB116" s="38">
        <f t="shared" si="194"/>
        <v>0</v>
      </c>
      <c r="CC116" s="38">
        <f t="shared" si="194"/>
        <v>0</v>
      </c>
      <c r="CD116" s="38">
        <f t="shared" si="194"/>
        <v>0</v>
      </c>
      <c r="CE116" s="56">
        <f t="shared" si="187"/>
        <v>0</v>
      </c>
      <c r="CF116" s="68">
        <f t="shared" si="194"/>
        <v>0</v>
      </c>
      <c r="CG116" s="69">
        <f t="shared" si="194"/>
        <v>0</v>
      </c>
      <c r="CH116" s="18">
        <f t="shared" si="190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9"/>
        <v>0</v>
      </c>
      <c r="H117" s="104">
        <f t="shared" ref="H117:N117" si="197">SUM(H111-H116)</f>
        <v>0</v>
      </c>
      <c r="I117" s="38">
        <f t="shared" si="197"/>
        <v>0</v>
      </c>
      <c r="J117" s="38">
        <f t="shared" si="197"/>
        <v>0</v>
      </c>
      <c r="K117" s="38">
        <f t="shared" si="197"/>
        <v>0</v>
      </c>
      <c r="L117" s="38">
        <f t="shared" si="197"/>
        <v>0</v>
      </c>
      <c r="M117" s="38">
        <f t="shared" si="197"/>
        <v>0</v>
      </c>
      <c r="N117" s="38">
        <f t="shared" si="197"/>
        <v>0</v>
      </c>
      <c r="O117" s="38">
        <f t="shared" si="180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1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2"/>
        <v>0</v>
      </c>
      <c r="Z117" s="104">
        <f t="shared" ref="Z117:AL117" si="198">SUM(Z111-Z116)</f>
        <v>0</v>
      </c>
      <c r="AA117" s="38">
        <f t="shared" si="198"/>
        <v>0</v>
      </c>
      <c r="AB117" s="38">
        <f t="shared" si="198"/>
        <v>0</v>
      </c>
      <c r="AC117" s="38">
        <f t="shared" si="198"/>
        <v>0</v>
      </c>
      <c r="AD117" s="38">
        <f t="shared" si="198"/>
        <v>0</v>
      </c>
      <c r="AE117" s="38">
        <f t="shared" si="198"/>
        <v>0</v>
      </c>
      <c r="AF117" s="38">
        <f t="shared" si="198"/>
        <v>0</v>
      </c>
      <c r="AG117" s="38">
        <f t="shared" si="198"/>
        <v>0</v>
      </c>
      <c r="AH117" s="38">
        <f t="shared" si="198"/>
        <v>0</v>
      </c>
      <c r="AI117" s="38">
        <f t="shared" si="198"/>
        <v>0</v>
      </c>
      <c r="AJ117" s="38">
        <f t="shared" si="198"/>
        <v>0</v>
      </c>
      <c r="AK117" s="38">
        <f t="shared" si="198"/>
        <v>0</v>
      </c>
      <c r="AL117" s="38">
        <f t="shared" si="198"/>
        <v>0</v>
      </c>
      <c r="AM117" s="38">
        <f t="shared" si="183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4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5"/>
        <v>0</v>
      </c>
      <c r="AX117" s="45">
        <f t="shared" si="186"/>
        <v>0</v>
      </c>
      <c r="AY117" s="37">
        <f>SUM(AY111-AY116)</f>
        <v>0</v>
      </c>
      <c r="AZ117" s="38">
        <f t="shared" ref="AZ117:CG117" si="199">SUM(AZ111-AZ116)</f>
        <v>0</v>
      </c>
      <c r="BA117" s="38">
        <f t="shared" ref="BA117" si="200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1">SUM(BD111-BD116)</f>
        <v>0</v>
      </c>
      <c r="BE117" s="38">
        <f t="shared" si="199"/>
        <v>0</v>
      </c>
      <c r="BF117" s="38">
        <f t="shared" si="199"/>
        <v>0</v>
      </c>
      <c r="BG117" s="38">
        <f t="shared" si="199"/>
        <v>0</v>
      </c>
      <c r="BH117" s="38">
        <f t="shared" si="199"/>
        <v>0</v>
      </c>
      <c r="BI117" s="38">
        <f t="shared" si="199"/>
        <v>0</v>
      </c>
      <c r="BJ117" s="38">
        <f t="shared" si="199"/>
        <v>0</v>
      </c>
      <c r="BK117" s="38">
        <f t="shared" si="199"/>
        <v>0</v>
      </c>
      <c r="BL117" s="38">
        <f t="shared" si="199"/>
        <v>0</v>
      </c>
      <c r="BM117" s="38">
        <f t="shared" si="199"/>
        <v>0</v>
      </c>
      <c r="BN117" s="38">
        <f t="shared" si="199"/>
        <v>0</v>
      </c>
      <c r="BO117" s="38">
        <f t="shared" si="199"/>
        <v>0</v>
      </c>
      <c r="BP117" s="38">
        <f t="shared" si="199"/>
        <v>0</v>
      </c>
      <c r="BQ117" s="38">
        <f t="shared" si="199"/>
        <v>0</v>
      </c>
      <c r="BR117" s="38">
        <f t="shared" si="199"/>
        <v>0</v>
      </c>
      <c r="BS117" s="38">
        <f t="shared" si="199"/>
        <v>0</v>
      </c>
      <c r="BT117" s="38">
        <f t="shared" si="199"/>
        <v>0</v>
      </c>
      <c r="BU117" s="38">
        <f t="shared" si="199"/>
        <v>0</v>
      </c>
      <c r="BV117" s="38">
        <f t="shared" si="199"/>
        <v>0</v>
      </c>
      <c r="BW117" s="38">
        <f t="shared" si="199"/>
        <v>0</v>
      </c>
      <c r="BX117" s="38">
        <f t="shared" si="199"/>
        <v>0</v>
      </c>
      <c r="BY117" s="38">
        <f t="shared" si="199"/>
        <v>0</v>
      </c>
      <c r="BZ117" s="38">
        <f t="shared" si="199"/>
        <v>0</v>
      </c>
      <c r="CA117" s="38">
        <f t="shared" si="199"/>
        <v>0</v>
      </c>
      <c r="CB117" s="38">
        <f t="shared" si="199"/>
        <v>0</v>
      </c>
      <c r="CC117" s="38">
        <f t="shared" si="199"/>
        <v>0</v>
      </c>
      <c r="CD117" s="38">
        <f t="shared" si="199"/>
        <v>0</v>
      </c>
      <c r="CE117" s="56">
        <f t="shared" si="187"/>
        <v>0</v>
      </c>
      <c r="CF117" s="68">
        <f t="shared" si="199"/>
        <v>0</v>
      </c>
      <c r="CG117" s="69">
        <f t="shared" si="199"/>
        <v>0</v>
      </c>
      <c r="CH117" s="18">
        <f t="shared" si="190"/>
        <v>0</v>
      </c>
    </row>
    <row r="118" spans="1:91" ht="15" customHeight="1" x14ac:dyDescent="0.15">
      <c r="A118" s="9" t="s">
        <v>89</v>
      </c>
      <c r="B118" s="33">
        <f>SUM(B103+B117)</f>
        <v>200000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9"/>
        <v>200000</v>
      </c>
      <c r="H118" s="95">
        <f t="shared" ref="H118:N118" si="202">SUM(H103+H117)</f>
        <v>200000</v>
      </c>
      <c r="I118" s="34">
        <f t="shared" si="202"/>
        <v>0</v>
      </c>
      <c r="J118" s="34">
        <f t="shared" si="202"/>
        <v>0</v>
      </c>
      <c r="K118" s="34">
        <f t="shared" si="202"/>
        <v>0</v>
      </c>
      <c r="L118" s="34">
        <f t="shared" si="202"/>
        <v>0</v>
      </c>
      <c r="M118" s="34">
        <f t="shared" si="202"/>
        <v>0</v>
      </c>
      <c r="N118" s="34">
        <f t="shared" si="202"/>
        <v>0</v>
      </c>
      <c r="O118" s="34">
        <f t="shared" si="180"/>
        <v>200000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1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2"/>
        <v>0</v>
      </c>
      <c r="Z118" s="95">
        <f t="shared" ref="Z118:AL118" si="203">SUM(Z103+Z117)</f>
        <v>0</v>
      </c>
      <c r="AA118" s="34">
        <f t="shared" si="203"/>
        <v>0</v>
      </c>
      <c r="AB118" s="34">
        <f t="shared" si="203"/>
        <v>0</v>
      </c>
      <c r="AC118" s="34">
        <f t="shared" si="203"/>
        <v>0</v>
      </c>
      <c r="AD118" s="34">
        <f t="shared" si="203"/>
        <v>0</v>
      </c>
      <c r="AE118" s="34">
        <f t="shared" si="203"/>
        <v>0</v>
      </c>
      <c r="AF118" s="34">
        <f t="shared" si="203"/>
        <v>0</v>
      </c>
      <c r="AG118" s="34">
        <f t="shared" si="203"/>
        <v>0</v>
      </c>
      <c r="AH118" s="34">
        <f t="shared" si="203"/>
        <v>0</v>
      </c>
      <c r="AI118" s="34">
        <f t="shared" si="203"/>
        <v>0</v>
      </c>
      <c r="AJ118" s="34">
        <f t="shared" si="203"/>
        <v>0</v>
      </c>
      <c r="AK118" s="34">
        <f t="shared" si="203"/>
        <v>0</v>
      </c>
      <c r="AL118" s="34">
        <f t="shared" si="203"/>
        <v>0</v>
      </c>
      <c r="AM118" s="34">
        <f t="shared" si="183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4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5"/>
        <v>0</v>
      </c>
      <c r="AX118" s="48">
        <f t="shared" si="186"/>
        <v>400000</v>
      </c>
      <c r="AY118" s="33">
        <f>SUM(AY103+AY117)</f>
        <v>0</v>
      </c>
      <c r="AZ118" s="34">
        <f t="shared" ref="AZ118:CG118" si="204">SUM(AZ103+AZ117)</f>
        <v>-100000</v>
      </c>
      <c r="BA118" s="34">
        <f t="shared" ref="BA118" si="205">SUM(BA103+BA117)</f>
        <v>0</v>
      </c>
      <c r="BB118" s="34">
        <f>SUM(BB103+BB117)</f>
        <v>-100000</v>
      </c>
      <c r="BC118" s="34">
        <f>SUM(BC103+BC117)</f>
        <v>0</v>
      </c>
      <c r="BD118" s="34">
        <f t="shared" ref="BD118" si="206">SUM(BD103+BD117)</f>
        <v>150000</v>
      </c>
      <c r="BE118" s="34">
        <f t="shared" si="204"/>
        <v>0</v>
      </c>
      <c r="BF118" s="34">
        <f t="shared" si="204"/>
        <v>0</v>
      </c>
      <c r="BG118" s="34">
        <f t="shared" si="204"/>
        <v>0</v>
      </c>
      <c r="BH118" s="34">
        <f t="shared" si="204"/>
        <v>0</v>
      </c>
      <c r="BI118" s="34">
        <f t="shared" si="204"/>
        <v>0</v>
      </c>
      <c r="BJ118" s="34">
        <f t="shared" si="204"/>
        <v>0</v>
      </c>
      <c r="BK118" s="34">
        <f t="shared" si="204"/>
        <v>0</v>
      </c>
      <c r="BL118" s="34">
        <f t="shared" si="204"/>
        <v>0</v>
      </c>
      <c r="BM118" s="34">
        <f t="shared" si="204"/>
        <v>0</v>
      </c>
      <c r="BN118" s="34">
        <f t="shared" si="204"/>
        <v>0</v>
      </c>
      <c r="BO118" s="34">
        <f t="shared" si="204"/>
        <v>0</v>
      </c>
      <c r="BP118" s="34">
        <f t="shared" si="204"/>
        <v>0</v>
      </c>
      <c r="BQ118" s="34">
        <f t="shared" si="204"/>
        <v>0</v>
      </c>
      <c r="BR118" s="34">
        <f t="shared" si="204"/>
        <v>0</v>
      </c>
      <c r="BS118" s="34">
        <f t="shared" si="204"/>
        <v>0</v>
      </c>
      <c r="BT118" s="34">
        <f t="shared" si="204"/>
        <v>0</v>
      </c>
      <c r="BU118" s="34">
        <f t="shared" si="204"/>
        <v>0</v>
      </c>
      <c r="BV118" s="34">
        <f t="shared" si="204"/>
        <v>0</v>
      </c>
      <c r="BW118" s="34">
        <f t="shared" si="204"/>
        <v>0</v>
      </c>
      <c r="BX118" s="34">
        <f t="shared" si="204"/>
        <v>0</v>
      </c>
      <c r="BY118" s="34">
        <f t="shared" si="204"/>
        <v>0</v>
      </c>
      <c r="BZ118" s="34">
        <f t="shared" si="204"/>
        <v>0</v>
      </c>
      <c r="CA118" s="34">
        <f t="shared" si="204"/>
        <v>0</v>
      </c>
      <c r="CB118" s="34">
        <f t="shared" si="204"/>
        <v>0</v>
      </c>
      <c r="CC118" s="34">
        <f t="shared" si="204"/>
        <v>0</v>
      </c>
      <c r="CD118" s="34">
        <f t="shared" si="204"/>
        <v>0</v>
      </c>
      <c r="CE118" s="54">
        <f t="shared" si="187"/>
        <v>-50000</v>
      </c>
      <c r="CF118" s="63">
        <f>SUM(CF103+CF117)</f>
        <v>-470000</v>
      </c>
      <c r="CG118" s="64">
        <f t="shared" si="204"/>
        <v>0</v>
      </c>
      <c r="CH118" s="18">
        <f t="shared" si="190"/>
        <v>-120000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9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80"/>
        <v>0</v>
      </c>
      <c r="P119" s="106">
        <v>0</v>
      </c>
      <c r="Q119" s="36">
        <v>0</v>
      </c>
      <c r="R119" s="36">
        <v>0</v>
      </c>
      <c r="S119" s="36">
        <f t="shared" si="181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2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3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4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5"/>
        <v>0</v>
      </c>
      <c r="AX119" s="50">
        <f t="shared" si="186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7"/>
        <v>0</v>
      </c>
      <c r="CF119" s="27">
        <v>2177295</v>
      </c>
      <c r="CG119" s="70">
        <v>0</v>
      </c>
      <c r="CH119" s="18">
        <f t="shared" si="190"/>
        <v>2177295</v>
      </c>
    </row>
    <row r="120" spans="1:91" ht="15" customHeight="1" thickBot="1" x14ac:dyDescent="0.2">
      <c r="A120" s="9" t="s">
        <v>91</v>
      </c>
      <c r="B120" s="39">
        <f>SUM(B118,B119)</f>
        <v>200000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9"/>
        <v>200000</v>
      </c>
      <c r="H120" s="105">
        <f t="shared" ref="H120:N120" si="207">SUM(H118,H119)</f>
        <v>200000</v>
      </c>
      <c r="I120" s="40">
        <f t="shared" si="207"/>
        <v>0</v>
      </c>
      <c r="J120" s="40">
        <f t="shared" si="207"/>
        <v>0</v>
      </c>
      <c r="K120" s="40">
        <f t="shared" si="207"/>
        <v>0</v>
      </c>
      <c r="L120" s="40">
        <f t="shared" si="207"/>
        <v>0</v>
      </c>
      <c r="M120" s="40">
        <f t="shared" si="207"/>
        <v>0</v>
      </c>
      <c r="N120" s="40">
        <f t="shared" si="207"/>
        <v>0</v>
      </c>
      <c r="O120" s="40">
        <f t="shared" si="180"/>
        <v>200000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1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2"/>
        <v>0</v>
      </c>
      <c r="Z120" s="105">
        <f t="shared" ref="Z120:AL120" si="208">SUM(Z118,Z119)</f>
        <v>0</v>
      </c>
      <c r="AA120" s="40">
        <f t="shared" si="208"/>
        <v>0</v>
      </c>
      <c r="AB120" s="40">
        <f t="shared" si="208"/>
        <v>0</v>
      </c>
      <c r="AC120" s="40">
        <f t="shared" si="208"/>
        <v>0</v>
      </c>
      <c r="AD120" s="40">
        <f t="shared" si="208"/>
        <v>0</v>
      </c>
      <c r="AE120" s="40">
        <f t="shared" si="208"/>
        <v>0</v>
      </c>
      <c r="AF120" s="40">
        <f t="shared" si="208"/>
        <v>0</v>
      </c>
      <c r="AG120" s="40">
        <f t="shared" si="208"/>
        <v>0</v>
      </c>
      <c r="AH120" s="40">
        <f t="shared" si="208"/>
        <v>0</v>
      </c>
      <c r="AI120" s="40">
        <f t="shared" si="208"/>
        <v>0</v>
      </c>
      <c r="AJ120" s="40">
        <f t="shared" si="208"/>
        <v>0</v>
      </c>
      <c r="AK120" s="40">
        <f t="shared" si="208"/>
        <v>0</v>
      </c>
      <c r="AL120" s="40">
        <f t="shared" si="208"/>
        <v>0</v>
      </c>
      <c r="AM120" s="40">
        <f t="shared" si="183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4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5"/>
        <v>0</v>
      </c>
      <c r="AX120" s="46">
        <f t="shared" si="186"/>
        <v>400000</v>
      </c>
      <c r="AY120" s="39">
        <f>SUM(AY118,AY119)</f>
        <v>0</v>
      </c>
      <c r="AZ120" s="40">
        <f t="shared" ref="AZ120:CG120" si="209">SUM(AZ118,AZ119)</f>
        <v>-100000</v>
      </c>
      <c r="BA120" s="40">
        <f t="shared" ref="BA120" si="210">SUM(BA118,BA119)</f>
        <v>0</v>
      </c>
      <c r="BB120" s="40">
        <f>SUM(BB118,BB119)</f>
        <v>-100000</v>
      </c>
      <c r="BC120" s="40">
        <f>SUM(BC118,BC119)</f>
        <v>0</v>
      </c>
      <c r="BD120" s="40">
        <f t="shared" ref="BD120" si="211">SUM(BD118,BD119)</f>
        <v>150000</v>
      </c>
      <c r="BE120" s="40">
        <f t="shared" si="209"/>
        <v>0</v>
      </c>
      <c r="BF120" s="40">
        <f t="shared" si="209"/>
        <v>0</v>
      </c>
      <c r="BG120" s="40">
        <f t="shared" si="209"/>
        <v>0</v>
      </c>
      <c r="BH120" s="40">
        <f t="shared" si="209"/>
        <v>0</v>
      </c>
      <c r="BI120" s="40">
        <f t="shared" si="209"/>
        <v>0</v>
      </c>
      <c r="BJ120" s="40">
        <f t="shared" si="209"/>
        <v>0</v>
      </c>
      <c r="BK120" s="40">
        <f t="shared" si="209"/>
        <v>0</v>
      </c>
      <c r="BL120" s="40">
        <f t="shared" si="209"/>
        <v>0</v>
      </c>
      <c r="BM120" s="40">
        <f t="shared" si="209"/>
        <v>0</v>
      </c>
      <c r="BN120" s="40">
        <f t="shared" si="209"/>
        <v>0</v>
      </c>
      <c r="BO120" s="40">
        <f t="shared" si="209"/>
        <v>0</v>
      </c>
      <c r="BP120" s="40">
        <f t="shared" si="209"/>
        <v>0</v>
      </c>
      <c r="BQ120" s="40">
        <f t="shared" si="209"/>
        <v>0</v>
      </c>
      <c r="BR120" s="40">
        <f t="shared" si="209"/>
        <v>0</v>
      </c>
      <c r="BS120" s="40">
        <f t="shared" si="209"/>
        <v>0</v>
      </c>
      <c r="BT120" s="40">
        <f t="shared" si="209"/>
        <v>0</v>
      </c>
      <c r="BU120" s="40">
        <f t="shared" si="209"/>
        <v>0</v>
      </c>
      <c r="BV120" s="40">
        <f t="shared" si="209"/>
        <v>0</v>
      </c>
      <c r="BW120" s="40">
        <f t="shared" si="209"/>
        <v>0</v>
      </c>
      <c r="BX120" s="40">
        <f t="shared" si="209"/>
        <v>0</v>
      </c>
      <c r="BY120" s="40">
        <f t="shared" si="209"/>
        <v>0</v>
      </c>
      <c r="BZ120" s="40">
        <f t="shared" si="209"/>
        <v>0</v>
      </c>
      <c r="CA120" s="40">
        <f t="shared" si="209"/>
        <v>0</v>
      </c>
      <c r="CB120" s="40">
        <f t="shared" si="209"/>
        <v>0</v>
      </c>
      <c r="CC120" s="40">
        <f t="shared" si="209"/>
        <v>0</v>
      </c>
      <c r="CD120" s="40">
        <f t="shared" si="209"/>
        <v>0</v>
      </c>
      <c r="CE120" s="57">
        <f t="shared" si="187"/>
        <v>-50000</v>
      </c>
      <c r="CF120" s="67">
        <f t="shared" si="209"/>
        <v>1707295</v>
      </c>
      <c r="CG120" s="67">
        <f t="shared" si="209"/>
        <v>0</v>
      </c>
      <c r="CH120" s="18">
        <f t="shared" si="190"/>
        <v>2057295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318</v>
      </c>
      <c r="CK121" s="198">
        <f>+CF99+CF119-CF131</f>
        <v>4247000</v>
      </c>
      <c r="CL121" s="272" t="s">
        <v>327</v>
      </c>
      <c r="CM121" s="272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2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3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4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5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6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7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8">SUM(AS122:AV122)</f>
        <v>0</v>
      </c>
      <c r="AX122" s="47">
        <f t="shared" ref="AX122:AX131" si="219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20">SUM(AY122:CD122)</f>
        <v>0</v>
      </c>
      <c r="CF122" s="61">
        <v>0</v>
      </c>
      <c r="CG122" s="62">
        <v>0</v>
      </c>
      <c r="CH122" s="15">
        <f t="shared" ref="CH122:CH131" si="221">SUM(AX122+CE122+CF122+CG122)</f>
        <v>0</v>
      </c>
      <c r="CJ122" s="191" t="s">
        <v>319</v>
      </c>
      <c r="CK122" s="198">
        <f>+CK123+CK124</f>
        <v>990000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2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3"/>
        <v>0</v>
      </c>
      <c r="P123" s="107">
        <v>0</v>
      </c>
      <c r="Q123" s="42">
        <v>0</v>
      </c>
      <c r="R123" s="42">
        <v>0</v>
      </c>
      <c r="S123" s="42">
        <f t="shared" si="214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5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6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7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8"/>
        <v>0</v>
      </c>
      <c r="AX123" s="51">
        <f t="shared" si="219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20"/>
        <v>0</v>
      </c>
      <c r="CF123" s="71">
        <v>0</v>
      </c>
      <c r="CG123" s="72">
        <v>0</v>
      </c>
      <c r="CH123" s="15">
        <f t="shared" si="221"/>
        <v>0</v>
      </c>
      <c r="CJ123" s="191" t="s">
        <v>320</v>
      </c>
      <c r="CK123" s="198">
        <f>+G49+O49+S49</f>
        <v>700000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2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3"/>
        <v>0</v>
      </c>
      <c r="P124" s="107">
        <v>0</v>
      </c>
      <c r="Q124" s="42">
        <v>0</v>
      </c>
      <c r="R124" s="42">
        <v>0</v>
      </c>
      <c r="S124" s="42">
        <f t="shared" si="214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5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6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7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8"/>
        <v>0</v>
      </c>
      <c r="AX124" s="51">
        <f t="shared" si="219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20"/>
        <v>0</v>
      </c>
      <c r="CF124" s="71">
        <v>0</v>
      </c>
      <c r="CG124" s="66">
        <v>0</v>
      </c>
      <c r="CH124" s="15">
        <f t="shared" si="221"/>
        <v>0</v>
      </c>
      <c r="CJ124" s="191" t="s">
        <v>321</v>
      </c>
      <c r="CK124" s="198">
        <f>+CE49</f>
        <v>290000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2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3"/>
        <v>0</v>
      </c>
      <c r="P125" s="107">
        <v>0</v>
      </c>
      <c r="Q125" s="42">
        <v>0</v>
      </c>
      <c r="R125" s="42">
        <v>0</v>
      </c>
      <c r="S125" s="42">
        <f t="shared" si="214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5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6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7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8"/>
        <v>0</v>
      </c>
      <c r="AX125" s="51">
        <f t="shared" si="219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20"/>
        <v>0</v>
      </c>
      <c r="CF125" s="71">
        <v>0</v>
      </c>
      <c r="CG125" s="72">
        <v>0</v>
      </c>
      <c r="CH125" s="15">
        <f t="shared" si="221"/>
        <v>0</v>
      </c>
      <c r="CJ125" s="191" t="s">
        <v>322</v>
      </c>
      <c r="CK125" s="198">
        <f>+CF53</f>
        <v>1765864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2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3"/>
        <v>0</v>
      </c>
      <c r="P126" s="107">
        <v>0</v>
      </c>
      <c r="Q126" s="42">
        <v>0</v>
      </c>
      <c r="R126" s="42">
        <v>0</v>
      </c>
      <c r="S126" s="42">
        <f t="shared" si="214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5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6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7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8"/>
        <v>0</v>
      </c>
      <c r="AX126" s="51">
        <f t="shared" si="219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20"/>
        <v>0</v>
      </c>
      <c r="CF126" s="71">
        <v>0</v>
      </c>
      <c r="CG126" s="72">
        <v>0</v>
      </c>
      <c r="CH126" s="15">
        <f t="shared" si="221"/>
        <v>0</v>
      </c>
      <c r="CJ126" s="191" t="s">
        <v>323</v>
      </c>
      <c r="CK126" s="198">
        <f>+(CL94+CL95)/2*CK15</f>
        <v>180000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2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3"/>
        <v>0</v>
      </c>
      <c r="P127" s="108">
        <v>0</v>
      </c>
      <c r="Q127" s="44">
        <v>0</v>
      </c>
      <c r="R127" s="44">
        <v>0</v>
      </c>
      <c r="S127" s="93">
        <f t="shared" si="214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5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6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7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8"/>
        <v>0</v>
      </c>
      <c r="AX127" s="52">
        <f t="shared" si="219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20"/>
        <v>0</v>
      </c>
      <c r="CF127" s="73">
        <v>0</v>
      </c>
      <c r="CG127" s="74">
        <v>0</v>
      </c>
      <c r="CH127" s="17">
        <f t="shared" si="221"/>
        <v>0</v>
      </c>
      <c r="CJ127" s="191" t="s">
        <v>324</v>
      </c>
      <c r="CK127" s="198">
        <f>+CK123/CK122*CK125</f>
        <v>1248590.7070707071</v>
      </c>
      <c r="CL127" s="191" t="s">
        <v>325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2"/>
        <v>0</v>
      </c>
      <c r="H128" s="95">
        <f t="shared" ref="H128:N128" si="222">SUM(H122:H127)</f>
        <v>0</v>
      </c>
      <c r="I128" s="34">
        <f t="shared" si="222"/>
        <v>0</v>
      </c>
      <c r="J128" s="34">
        <f t="shared" si="222"/>
        <v>0</v>
      </c>
      <c r="K128" s="34">
        <f t="shared" si="222"/>
        <v>0</v>
      </c>
      <c r="L128" s="34">
        <f t="shared" si="222"/>
        <v>0</v>
      </c>
      <c r="M128" s="34">
        <f t="shared" si="222"/>
        <v>0</v>
      </c>
      <c r="N128" s="34">
        <f t="shared" si="222"/>
        <v>0</v>
      </c>
      <c r="O128" s="34">
        <f t="shared" si="213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4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5"/>
        <v>0</v>
      </c>
      <c r="Z128" s="95">
        <f t="shared" ref="Z128:AL128" si="223">SUM(Z122:Z127)</f>
        <v>0</v>
      </c>
      <c r="AA128" s="34">
        <f t="shared" si="223"/>
        <v>0</v>
      </c>
      <c r="AB128" s="34">
        <f t="shared" si="223"/>
        <v>0</v>
      </c>
      <c r="AC128" s="34">
        <f t="shared" si="223"/>
        <v>0</v>
      </c>
      <c r="AD128" s="34">
        <f t="shared" si="223"/>
        <v>0</v>
      </c>
      <c r="AE128" s="34">
        <f t="shared" si="223"/>
        <v>0</v>
      </c>
      <c r="AF128" s="34">
        <f t="shared" si="223"/>
        <v>0</v>
      </c>
      <c r="AG128" s="34">
        <f t="shared" si="223"/>
        <v>0</v>
      </c>
      <c r="AH128" s="34">
        <f t="shared" si="223"/>
        <v>0</v>
      </c>
      <c r="AI128" s="34">
        <f t="shared" si="223"/>
        <v>0</v>
      </c>
      <c r="AJ128" s="34">
        <f t="shared" si="223"/>
        <v>0</v>
      </c>
      <c r="AK128" s="34">
        <f t="shared" si="223"/>
        <v>0</v>
      </c>
      <c r="AL128" s="34">
        <f t="shared" si="223"/>
        <v>0</v>
      </c>
      <c r="AM128" s="34">
        <f t="shared" si="216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7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8"/>
        <v>0</v>
      </c>
      <c r="AX128" s="48">
        <f t="shared" si="219"/>
        <v>0</v>
      </c>
      <c r="AY128" s="33">
        <f>SUM(AY122:AY127)</f>
        <v>0</v>
      </c>
      <c r="AZ128" s="34">
        <f t="shared" ref="AZ128:CG128" si="224">SUM(AZ122:AZ127)</f>
        <v>0</v>
      </c>
      <c r="BA128" s="34">
        <f t="shared" ref="BA128" si="225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6">SUM(BD122:BD127)</f>
        <v>0</v>
      </c>
      <c r="BE128" s="34">
        <f t="shared" si="224"/>
        <v>0</v>
      </c>
      <c r="BF128" s="34">
        <f t="shared" si="224"/>
        <v>0</v>
      </c>
      <c r="BG128" s="34">
        <f t="shared" si="224"/>
        <v>0</v>
      </c>
      <c r="BH128" s="34">
        <f t="shared" si="224"/>
        <v>0</v>
      </c>
      <c r="BI128" s="34">
        <f t="shared" si="224"/>
        <v>0</v>
      </c>
      <c r="BJ128" s="34">
        <f t="shared" si="224"/>
        <v>0</v>
      </c>
      <c r="BK128" s="34">
        <f t="shared" si="224"/>
        <v>0</v>
      </c>
      <c r="BL128" s="34">
        <f t="shared" si="224"/>
        <v>0</v>
      </c>
      <c r="BM128" s="34">
        <f t="shared" si="224"/>
        <v>0</v>
      </c>
      <c r="BN128" s="34">
        <f t="shared" si="224"/>
        <v>0</v>
      </c>
      <c r="BO128" s="34">
        <f t="shared" si="224"/>
        <v>0</v>
      </c>
      <c r="BP128" s="34">
        <f t="shared" si="224"/>
        <v>0</v>
      </c>
      <c r="BQ128" s="34">
        <f t="shared" si="224"/>
        <v>0</v>
      </c>
      <c r="BR128" s="34">
        <f t="shared" si="224"/>
        <v>0</v>
      </c>
      <c r="BS128" s="34">
        <f t="shared" si="224"/>
        <v>0</v>
      </c>
      <c r="BT128" s="34">
        <f t="shared" si="224"/>
        <v>0</v>
      </c>
      <c r="BU128" s="34">
        <f t="shared" si="224"/>
        <v>0</v>
      </c>
      <c r="BV128" s="34">
        <f t="shared" si="224"/>
        <v>0</v>
      </c>
      <c r="BW128" s="34">
        <f t="shared" si="224"/>
        <v>0</v>
      </c>
      <c r="BX128" s="34">
        <f t="shared" si="224"/>
        <v>0</v>
      </c>
      <c r="BY128" s="34">
        <f t="shared" si="224"/>
        <v>0</v>
      </c>
      <c r="BZ128" s="34">
        <f t="shared" si="224"/>
        <v>0</v>
      </c>
      <c r="CA128" s="34">
        <f t="shared" si="224"/>
        <v>0</v>
      </c>
      <c r="CB128" s="34">
        <f t="shared" si="224"/>
        <v>0</v>
      </c>
      <c r="CC128" s="34">
        <f t="shared" si="224"/>
        <v>0</v>
      </c>
      <c r="CD128" s="34">
        <f t="shared" si="224"/>
        <v>0</v>
      </c>
      <c r="CE128" s="54">
        <f t="shared" si="220"/>
        <v>0</v>
      </c>
      <c r="CF128" s="63">
        <f t="shared" si="224"/>
        <v>0</v>
      </c>
      <c r="CG128" s="64">
        <f t="shared" si="224"/>
        <v>0</v>
      </c>
      <c r="CH128" s="18">
        <f t="shared" si="221"/>
        <v>0</v>
      </c>
      <c r="CJ128" s="191" t="s">
        <v>326</v>
      </c>
      <c r="CK128" s="199">
        <f>(CK123+CK127+CK126)/CK121</f>
        <v>0.50119865954101894</v>
      </c>
      <c r="CL128" s="191" t="s">
        <v>328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2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3"/>
        <v>0</v>
      </c>
      <c r="P129" s="106">
        <v>0</v>
      </c>
      <c r="Q129" s="36">
        <v>0</v>
      </c>
      <c r="R129" s="36">
        <v>0</v>
      </c>
      <c r="S129" s="36">
        <f t="shared" si="214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5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6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7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8"/>
        <v>0</v>
      </c>
      <c r="AX129" s="50">
        <f t="shared" si="219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20"/>
        <v>0</v>
      </c>
      <c r="CF129" s="27"/>
      <c r="CG129" s="70">
        <v>0</v>
      </c>
      <c r="CH129" s="18">
        <f t="shared" si="221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2"/>
        <v>0</v>
      </c>
      <c r="H130" s="95">
        <f t="shared" ref="H130:N130" si="227">SUM(H128+H129)</f>
        <v>0</v>
      </c>
      <c r="I130" s="34">
        <f t="shared" si="227"/>
        <v>0</v>
      </c>
      <c r="J130" s="34">
        <f t="shared" si="227"/>
        <v>0</v>
      </c>
      <c r="K130" s="34">
        <f t="shared" si="227"/>
        <v>0</v>
      </c>
      <c r="L130" s="34">
        <f t="shared" si="227"/>
        <v>0</v>
      </c>
      <c r="M130" s="34">
        <f t="shared" si="227"/>
        <v>0</v>
      </c>
      <c r="N130" s="34">
        <f t="shared" si="227"/>
        <v>0</v>
      </c>
      <c r="O130" s="34">
        <f t="shared" si="213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4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5"/>
        <v>0</v>
      </c>
      <c r="Z130" s="95">
        <f t="shared" ref="Z130:AL130" si="228">SUM(Z128+Z129)</f>
        <v>0</v>
      </c>
      <c r="AA130" s="34">
        <f t="shared" si="228"/>
        <v>0</v>
      </c>
      <c r="AB130" s="34">
        <f t="shared" si="228"/>
        <v>0</v>
      </c>
      <c r="AC130" s="34">
        <f t="shared" si="228"/>
        <v>0</v>
      </c>
      <c r="AD130" s="34">
        <f t="shared" si="228"/>
        <v>0</v>
      </c>
      <c r="AE130" s="34">
        <f t="shared" si="228"/>
        <v>0</v>
      </c>
      <c r="AF130" s="34">
        <f t="shared" si="228"/>
        <v>0</v>
      </c>
      <c r="AG130" s="34">
        <f t="shared" si="228"/>
        <v>0</v>
      </c>
      <c r="AH130" s="34">
        <f t="shared" si="228"/>
        <v>0</v>
      </c>
      <c r="AI130" s="34">
        <f t="shared" si="228"/>
        <v>0</v>
      </c>
      <c r="AJ130" s="34">
        <f t="shared" si="228"/>
        <v>0</v>
      </c>
      <c r="AK130" s="34">
        <f t="shared" si="228"/>
        <v>0</v>
      </c>
      <c r="AL130" s="34">
        <f t="shared" si="228"/>
        <v>0</v>
      </c>
      <c r="AM130" s="34">
        <f t="shared" si="216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7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8"/>
        <v>0</v>
      </c>
      <c r="AX130" s="48">
        <f t="shared" si="219"/>
        <v>0</v>
      </c>
      <c r="AY130" s="33">
        <f>SUM(AY128+AY129)</f>
        <v>0</v>
      </c>
      <c r="AZ130" s="34">
        <f t="shared" ref="AZ130:CG130" si="229">SUM(AZ128+AZ129)</f>
        <v>0</v>
      </c>
      <c r="BA130" s="34">
        <f t="shared" ref="BA130" si="230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1">SUM(BD128+BD129)</f>
        <v>0</v>
      </c>
      <c r="BE130" s="34">
        <f t="shared" si="229"/>
        <v>0</v>
      </c>
      <c r="BF130" s="34">
        <f t="shared" si="229"/>
        <v>0</v>
      </c>
      <c r="BG130" s="34">
        <f t="shared" si="229"/>
        <v>0</v>
      </c>
      <c r="BH130" s="34">
        <f t="shared" si="229"/>
        <v>0</v>
      </c>
      <c r="BI130" s="34">
        <f t="shared" si="229"/>
        <v>0</v>
      </c>
      <c r="BJ130" s="34">
        <f t="shared" si="229"/>
        <v>0</v>
      </c>
      <c r="BK130" s="34">
        <f t="shared" si="229"/>
        <v>0</v>
      </c>
      <c r="BL130" s="34">
        <f t="shared" si="229"/>
        <v>0</v>
      </c>
      <c r="BM130" s="34">
        <f t="shared" si="229"/>
        <v>0</v>
      </c>
      <c r="BN130" s="34">
        <f t="shared" si="229"/>
        <v>0</v>
      </c>
      <c r="BO130" s="34">
        <f t="shared" si="229"/>
        <v>0</v>
      </c>
      <c r="BP130" s="34">
        <f t="shared" si="229"/>
        <v>0</v>
      </c>
      <c r="BQ130" s="34">
        <f t="shared" si="229"/>
        <v>0</v>
      </c>
      <c r="BR130" s="34">
        <f t="shared" si="229"/>
        <v>0</v>
      </c>
      <c r="BS130" s="34">
        <f t="shared" si="229"/>
        <v>0</v>
      </c>
      <c r="BT130" s="34">
        <f t="shared" si="229"/>
        <v>0</v>
      </c>
      <c r="BU130" s="34">
        <f t="shared" si="229"/>
        <v>0</v>
      </c>
      <c r="BV130" s="34">
        <f t="shared" si="229"/>
        <v>0</v>
      </c>
      <c r="BW130" s="34">
        <f t="shared" si="229"/>
        <v>0</v>
      </c>
      <c r="BX130" s="34">
        <f t="shared" si="229"/>
        <v>0</v>
      </c>
      <c r="BY130" s="34">
        <f t="shared" si="229"/>
        <v>0</v>
      </c>
      <c r="BZ130" s="34">
        <f t="shared" si="229"/>
        <v>0</v>
      </c>
      <c r="CA130" s="34">
        <f t="shared" si="229"/>
        <v>0</v>
      </c>
      <c r="CB130" s="34">
        <f t="shared" si="229"/>
        <v>0</v>
      </c>
      <c r="CC130" s="34">
        <f t="shared" si="229"/>
        <v>0</v>
      </c>
      <c r="CD130" s="34">
        <f t="shared" si="229"/>
        <v>0</v>
      </c>
      <c r="CE130" s="54">
        <f t="shared" si="220"/>
        <v>0</v>
      </c>
      <c r="CF130" s="63">
        <f t="shared" si="229"/>
        <v>0</v>
      </c>
      <c r="CG130" s="64">
        <f t="shared" si="229"/>
        <v>0</v>
      </c>
      <c r="CH130" s="18">
        <f t="shared" si="221"/>
        <v>0</v>
      </c>
    </row>
    <row r="131" spans="1:86" ht="15" customHeight="1" thickBot="1" x14ac:dyDescent="0.2">
      <c r="A131" s="10" t="s">
        <v>102</v>
      </c>
      <c r="B131" s="39">
        <f>SUM(B120,B130)</f>
        <v>200000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2"/>
        <v>200000</v>
      </c>
      <c r="H131" s="105">
        <f t="shared" ref="H131:N131" si="232">SUM(H120,H130)</f>
        <v>200000</v>
      </c>
      <c r="I131" s="40">
        <f t="shared" si="232"/>
        <v>0</v>
      </c>
      <c r="J131" s="40">
        <f t="shared" si="232"/>
        <v>0</v>
      </c>
      <c r="K131" s="40">
        <f t="shared" si="232"/>
        <v>0</v>
      </c>
      <c r="L131" s="40">
        <f t="shared" si="232"/>
        <v>0</v>
      </c>
      <c r="M131" s="40">
        <f t="shared" si="232"/>
        <v>0</v>
      </c>
      <c r="N131" s="40">
        <f t="shared" si="232"/>
        <v>0</v>
      </c>
      <c r="O131" s="40">
        <f t="shared" si="213"/>
        <v>200000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4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5"/>
        <v>0</v>
      </c>
      <c r="Z131" s="105">
        <f t="shared" ref="Z131:AL131" si="233">SUM(Z120,Z130)</f>
        <v>0</v>
      </c>
      <c r="AA131" s="40">
        <f t="shared" si="233"/>
        <v>0</v>
      </c>
      <c r="AB131" s="40">
        <f t="shared" si="233"/>
        <v>0</v>
      </c>
      <c r="AC131" s="40">
        <f t="shared" si="233"/>
        <v>0</v>
      </c>
      <c r="AD131" s="40">
        <f t="shared" si="233"/>
        <v>0</v>
      </c>
      <c r="AE131" s="40">
        <f t="shared" si="233"/>
        <v>0</v>
      </c>
      <c r="AF131" s="40">
        <f t="shared" si="233"/>
        <v>0</v>
      </c>
      <c r="AG131" s="40">
        <f t="shared" si="233"/>
        <v>0</v>
      </c>
      <c r="AH131" s="40">
        <f t="shared" si="233"/>
        <v>0</v>
      </c>
      <c r="AI131" s="40">
        <f t="shared" si="233"/>
        <v>0</v>
      </c>
      <c r="AJ131" s="40">
        <f t="shared" si="233"/>
        <v>0</v>
      </c>
      <c r="AK131" s="40">
        <f t="shared" si="233"/>
        <v>0</v>
      </c>
      <c r="AL131" s="40">
        <f t="shared" si="233"/>
        <v>0</v>
      </c>
      <c r="AM131" s="40">
        <f t="shared" si="216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7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8"/>
        <v>0</v>
      </c>
      <c r="AX131" s="46">
        <f t="shared" si="219"/>
        <v>400000</v>
      </c>
      <c r="AY131" s="39">
        <f>SUM(AY120,AY130)</f>
        <v>0</v>
      </c>
      <c r="AZ131" s="40">
        <f t="shared" ref="AZ131:CG131" si="234">SUM(AZ120,AZ130)</f>
        <v>-100000</v>
      </c>
      <c r="BA131" s="40">
        <f t="shared" ref="BA131" si="235">SUM(BA120,BA130)</f>
        <v>0</v>
      </c>
      <c r="BB131" s="40">
        <f>SUM(BB120,BB130)</f>
        <v>-100000</v>
      </c>
      <c r="BC131" s="40">
        <f>SUM(BC120,BC130)</f>
        <v>0</v>
      </c>
      <c r="BD131" s="40">
        <f t="shared" ref="BD131" si="236">SUM(BD120,BD130)</f>
        <v>150000</v>
      </c>
      <c r="BE131" s="40">
        <f t="shared" si="234"/>
        <v>0</v>
      </c>
      <c r="BF131" s="40">
        <f t="shared" si="234"/>
        <v>0</v>
      </c>
      <c r="BG131" s="40">
        <f t="shared" si="234"/>
        <v>0</v>
      </c>
      <c r="BH131" s="40">
        <f t="shared" si="234"/>
        <v>0</v>
      </c>
      <c r="BI131" s="40">
        <f t="shared" si="234"/>
        <v>0</v>
      </c>
      <c r="BJ131" s="40">
        <f t="shared" si="234"/>
        <v>0</v>
      </c>
      <c r="BK131" s="40">
        <f t="shared" si="234"/>
        <v>0</v>
      </c>
      <c r="BL131" s="40">
        <f t="shared" si="234"/>
        <v>0</v>
      </c>
      <c r="BM131" s="40">
        <f t="shared" si="234"/>
        <v>0</v>
      </c>
      <c r="BN131" s="40">
        <f t="shared" si="234"/>
        <v>0</v>
      </c>
      <c r="BO131" s="40">
        <f t="shared" si="234"/>
        <v>0</v>
      </c>
      <c r="BP131" s="40">
        <f t="shared" si="234"/>
        <v>0</v>
      </c>
      <c r="BQ131" s="40">
        <f t="shared" si="234"/>
        <v>0</v>
      </c>
      <c r="BR131" s="40">
        <f t="shared" si="234"/>
        <v>0</v>
      </c>
      <c r="BS131" s="40">
        <f t="shared" si="234"/>
        <v>0</v>
      </c>
      <c r="BT131" s="40">
        <f t="shared" si="234"/>
        <v>0</v>
      </c>
      <c r="BU131" s="40">
        <f t="shared" si="234"/>
        <v>0</v>
      </c>
      <c r="BV131" s="40">
        <f t="shared" si="234"/>
        <v>0</v>
      </c>
      <c r="BW131" s="40">
        <f t="shared" si="234"/>
        <v>0</v>
      </c>
      <c r="BX131" s="40">
        <f t="shared" si="234"/>
        <v>0</v>
      </c>
      <c r="BY131" s="40">
        <f t="shared" si="234"/>
        <v>0</v>
      </c>
      <c r="BZ131" s="40">
        <f t="shared" si="234"/>
        <v>0</v>
      </c>
      <c r="CA131" s="40">
        <f t="shared" si="234"/>
        <v>0</v>
      </c>
      <c r="CB131" s="40">
        <f t="shared" si="234"/>
        <v>0</v>
      </c>
      <c r="CC131" s="40">
        <f t="shared" si="234"/>
        <v>0</v>
      </c>
      <c r="CD131" s="40">
        <f t="shared" si="234"/>
        <v>0</v>
      </c>
      <c r="CE131" s="57">
        <f t="shared" si="220"/>
        <v>-50000</v>
      </c>
      <c r="CF131" s="67">
        <f t="shared" si="234"/>
        <v>1707295</v>
      </c>
      <c r="CG131" s="67">
        <f t="shared" si="234"/>
        <v>0</v>
      </c>
      <c r="CH131" s="21">
        <f t="shared" si="221"/>
        <v>2057295</v>
      </c>
    </row>
    <row r="133" spans="1:86" ht="15" customHeight="1" x14ac:dyDescent="0.15">
      <c r="G133" s="4">
        <f>SUM(G99)</f>
        <v>0</v>
      </c>
      <c r="O133" s="4">
        <f>SUM(O99)</f>
        <v>700000</v>
      </c>
      <c r="S133" s="4">
        <f>SUM(S99)</f>
        <v>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700000</v>
      </c>
      <c r="CC133" s="4" t="s">
        <v>276</v>
      </c>
      <c r="CE133" s="4">
        <f>SUM(CE99)</f>
        <v>390000</v>
      </c>
      <c r="CF133" s="4">
        <f>SUM(CF99-CF50)</f>
        <v>2637000</v>
      </c>
      <c r="CH133" s="4">
        <f>SUM(AX133,CE133,CF133)</f>
        <v>3727000</v>
      </c>
    </row>
  </sheetData>
  <mergeCells count="71"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BN5:BN7"/>
    <mergeCell ref="BC5:BC7"/>
    <mergeCell ref="BD5:BD7"/>
    <mergeCell ref="BE5:BE7"/>
    <mergeCell ref="BF5:BF7"/>
    <mergeCell ref="BG5:BG7"/>
    <mergeCell ref="BK5:BK7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abSelected="1" zoomScale="90" zoomScaleNormal="90" zoomScaleSheetLayoutView="85" zoomScalePageLayoutView="90" workbookViewId="0">
      <pane ySplit="4" topLeftCell="A23" activePane="bottomLeft" state="frozen"/>
      <selection activeCell="A2" sqref="A2:Y2"/>
      <selection pane="bottomLeft" activeCell="M30" sqref="M30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87" t="s">
        <v>315</v>
      </c>
      <c r="B1" s="287"/>
      <c r="C1" s="287"/>
      <c r="D1" s="287"/>
      <c r="E1" s="288"/>
      <c r="F1" s="288"/>
      <c r="G1" s="288"/>
      <c r="H1" s="288"/>
      <c r="I1" s="288"/>
      <c r="J1" s="288"/>
      <c r="K1" s="288"/>
    </row>
    <row r="2" spans="1:13" ht="18.75" customHeight="1" x14ac:dyDescent="0.15">
      <c r="A2" s="289" t="s">
        <v>354</v>
      </c>
      <c r="B2" s="289"/>
      <c r="C2" s="289"/>
      <c r="D2" s="289"/>
      <c r="E2" s="290"/>
      <c r="F2" s="290"/>
      <c r="G2" s="290"/>
      <c r="H2" s="290"/>
      <c r="I2" s="290"/>
      <c r="J2" s="290"/>
      <c r="K2" s="290"/>
    </row>
    <row r="3" spans="1:13" ht="15" customHeight="1" thickBot="1" x14ac:dyDescent="0.2">
      <c r="C3" s="291"/>
      <c r="D3" s="291"/>
      <c r="F3" s="291"/>
      <c r="G3" s="291"/>
      <c r="K3" s="212"/>
    </row>
    <row r="4" spans="1:13" s="110" customFormat="1" ht="30" customHeight="1" thickBot="1" x14ac:dyDescent="0.2">
      <c r="A4" s="113" t="s">
        <v>141</v>
      </c>
      <c r="B4" s="292" t="s">
        <v>349</v>
      </c>
      <c r="C4" s="293"/>
      <c r="D4" s="294"/>
      <c r="E4" s="295" t="s">
        <v>350</v>
      </c>
      <c r="F4" s="293"/>
      <c r="G4" s="294"/>
      <c r="H4" s="296" t="s">
        <v>142</v>
      </c>
      <c r="I4" s="293"/>
      <c r="J4" s="294"/>
      <c r="K4" s="114" t="s">
        <v>143</v>
      </c>
    </row>
    <row r="5" spans="1:13" ht="18" customHeight="1" x14ac:dyDescent="0.15">
      <c r="A5" s="115" t="s">
        <v>144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145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146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147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148</v>
      </c>
      <c r="B9" s="124" t="s">
        <v>149</v>
      </c>
      <c r="C9" s="125">
        <f>SUM('霧島青年会議所正味財産計算書内訳表 (様式)'!CH13)</f>
        <v>0</v>
      </c>
      <c r="D9" s="126" t="s">
        <v>150</v>
      </c>
      <c r="E9" s="127" t="s">
        <v>149</v>
      </c>
      <c r="F9" s="125">
        <v>0</v>
      </c>
      <c r="G9" s="126" t="s">
        <v>150</v>
      </c>
      <c r="H9" s="128" t="s">
        <v>149</v>
      </c>
      <c r="I9" s="125">
        <f t="shared" si="0"/>
        <v>0</v>
      </c>
      <c r="J9" s="126" t="s">
        <v>150</v>
      </c>
      <c r="K9" s="129"/>
    </row>
    <row r="10" spans="1:13" ht="18" customHeight="1" x14ac:dyDescent="0.15">
      <c r="A10" s="121" t="s">
        <v>151</v>
      </c>
      <c r="B10" s="116"/>
      <c r="C10" s="122">
        <f>SUM('霧島青年会議所正味財産計算書内訳表 (様式)'!CH14)</f>
        <v>3260000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-692000</v>
      </c>
      <c r="J10" s="118"/>
      <c r="K10" s="123"/>
    </row>
    <row r="11" spans="1:13" ht="18" customHeight="1" x14ac:dyDescent="0.15">
      <c r="A11" s="121" t="s">
        <v>152</v>
      </c>
      <c r="B11" s="116"/>
      <c r="C11" s="117">
        <f>SUM('霧島青年会議所正味財産計算書内訳表 (様式)'!CH15)</f>
        <v>3240000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-632000</v>
      </c>
      <c r="J11" s="118"/>
      <c r="K11" s="206"/>
    </row>
    <row r="12" spans="1:13" ht="18" customHeight="1" x14ac:dyDescent="0.15">
      <c r="A12" s="130" t="s">
        <v>153</v>
      </c>
      <c r="B12" s="116" t="s">
        <v>149</v>
      </c>
      <c r="C12" s="117">
        <f>+'霧島青年会議所正味財産計算書内訳表 (様式)'!CH16</f>
        <v>3240000</v>
      </c>
      <c r="D12" s="118" t="s">
        <v>150</v>
      </c>
      <c r="E12" s="116" t="s">
        <v>149</v>
      </c>
      <c r="F12" s="117">
        <v>3780000</v>
      </c>
      <c r="G12" s="118" t="s">
        <v>150</v>
      </c>
      <c r="H12" s="119" t="s">
        <v>149</v>
      </c>
      <c r="I12" s="117">
        <f t="shared" si="0"/>
        <v>-540000</v>
      </c>
      <c r="J12" s="118" t="s">
        <v>150</v>
      </c>
      <c r="K12" s="229" t="s">
        <v>359</v>
      </c>
      <c r="M12" s="213"/>
    </row>
    <row r="13" spans="1:13" ht="18" customHeight="1" x14ac:dyDescent="0.15">
      <c r="A13" s="130" t="s">
        <v>341</v>
      </c>
      <c r="B13" s="116" t="s">
        <v>149</v>
      </c>
      <c r="C13" s="117">
        <f>+'霧島青年会議所正味財産計算書内訳表 (様式)'!CH17</f>
        <v>0</v>
      </c>
      <c r="D13" s="118" t="s">
        <v>150</v>
      </c>
      <c r="E13" s="116" t="s">
        <v>149</v>
      </c>
      <c r="F13" s="117">
        <v>92000</v>
      </c>
      <c r="G13" s="118" t="s">
        <v>150</v>
      </c>
      <c r="H13" s="119" t="s">
        <v>149</v>
      </c>
      <c r="I13" s="117">
        <f t="shared" si="0"/>
        <v>-92000</v>
      </c>
      <c r="J13" s="118" t="s">
        <v>150</v>
      </c>
      <c r="K13" s="206" t="s">
        <v>347</v>
      </c>
      <c r="M13" s="213"/>
    </row>
    <row r="14" spans="1:13" ht="18" customHeight="1" x14ac:dyDescent="0.15">
      <c r="A14" s="121" t="s">
        <v>154</v>
      </c>
      <c r="B14" s="127" t="s">
        <v>149</v>
      </c>
      <c r="C14" s="125">
        <f>SUM('霧島青年会議所正味財産計算書内訳表 (様式)'!CH18)</f>
        <v>20000</v>
      </c>
      <c r="D14" s="126" t="s">
        <v>150</v>
      </c>
      <c r="E14" s="127" t="s">
        <v>149</v>
      </c>
      <c r="F14" s="125">
        <v>80000</v>
      </c>
      <c r="G14" s="126" t="s">
        <v>150</v>
      </c>
      <c r="H14" s="128" t="s">
        <v>149</v>
      </c>
      <c r="I14" s="125">
        <f t="shared" si="0"/>
        <v>-60000</v>
      </c>
      <c r="J14" s="126" t="s">
        <v>150</v>
      </c>
      <c r="K14" s="230" t="s">
        <v>355</v>
      </c>
      <c r="M14" s="213"/>
    </row>
    <row r="15" spans="1:13" ht="18" customHeight="1" x14ac:dyDescent="0.15">
      <c r="A15" s="121" t="s">
        <v>155</v>
      </c>
      <c r="B15" s="116"/>
      <c r="C15" s="122">
        <f>SUM('霧島青年会議所正味財産計算書内訳表 (様式)'!CH19)</f>
        <v>300000</v>
      </c>
      <c r="D15" s="118"/>
      <c r="E15" s="116"/>
      <c r="F15" s="122">
        <f>SUM(F16:F22)</f>
        <v>0</v>
      </c>
      <c r="G15" s="118"/>
      <c r="H15" s="119"/>
      <c r="I15" s="122">
        <f t="shared" si="0"/>
        <v>300000</v>
      </c>
      <c r="J15" s="118"/>
      <c r="K15" s="123"/>
    </row>
    <row r="16" spans="1:13" ht="18" customHeight="1" x14ac:dyDescent="0.15">
      <c r="A16" s="121" t="s">
        <v>156</v>
      </c>
      <c r="B16" s="116" t="s">
        <v>149</v>
      </c>
      <c r="C16" s="131">
        <f>SUM('霧島青年会議所正味財産計算書内訳表 (様式)'!CH20)</f>
        <v>0</v>
      </c>
      <c r="D16" s="118" t="s">
        <v>150</v>
      </c>
      <c r="E16" s="116" t="s">
        <v>149</v>
      </c>
      <c r="F16" s="117">
        <v>0</v>
      </c>
      <c r="G16" s="118" t="s">
        <v>150</v>
      </c>
      <c r="H16" s="119" t="s">
        <v>149</v>
      </c>
      <c r="I16" s="117">
        <f t="shared" si="0"/>
        <v>0</v>
      </c>
      <c r="J16" s="118" t="s">
        <v>150</v>
      </c>
      <c r="K16" s="120"/>
    </row>
    <row r="17" spans="1:11" ht="18" customHeight="1" x14ac:dyDescent="0.15">
      <c r="A17" s="121" t="s">
        <v>157</v>
      </c>
      <c r="B17" s="116" t="s">
        <v>149</v>
      </c>
      <c r="C17" s="131">
        <f>SUM('霧島青年会議所正味財産計算書内訳表 (様式)'!CH21)</f>
        <v>0</v>
      </c>
      <c r="D17" s="118" t="s">
        <v>150</v>
      </c>
      <c r="E17" s="116" t="s">
        <v>149</v>
      </c>
      <c r="F17" s="117">
        <v>0</v>
      </c>
      <c r="G17" s="118" t="s">
        <v>150</v>
      </c>
      <c r="H17" s="119" t="s">
        <v>149</v>
      </c>
      <c r="I17" s="117">
        <f t="shared" si="0"/>
        <v>0</v>
      </c>
      <c r="J17" s="118" t="s">
        <v>150</v>
      </c>
      <c r="K17" s="120"/>
    </row>
    <row r="18" spans="1:11" ht="18" customHeight="1" x14ac:dyDescent="0.15">
      <c r="A18" s="121" t="s">
        <v>158</v>
      </c>
      <c r="B18" s="116" t="s">
        <v>149</v>
      </c>
      <c r="C18" s="117">
        <f>SUM('霧島青年会議所正味財産計算書内訳表 (様式)'!CH22)</f>
        <v>0</v>
      </c>
      <c r="D18" s="118" t="s">
        <v>150</v>
      </c>
      <c r="E18" s="116" t="s">
        <v>149</v>
      </c>
      <c r="F18" s="117">
        <v>0</v>
      </c>
      <c r="G18" s="118" t="s">
        <v>150</v>
      </c>
      <c r="H18" s="119" t="s">
        <v>149</v>
      </c>
      <c r="I18" s="117">
        <f t="shared" si="0"/>
        <v>0</v>
      </c>
      <c r="J18" s="118" t="s">
        <v>150</v>
      </c>
      <c r="K18" s="120"/>
    </row>
    <row r="19" spans="1:11" ht="18" customHeight="1" x14ac:dyDescent="0.15">
      <c r="A19" s="121" t="s">
        <v>159</v>
      </c>
      <c r="B19" s="116" t="s">
        <v>149</v>
      </c>
      <c r="C19" s="117">
        <f>SUM('霧島青年会議所正味財産計算書内訳表 (様式)'!CH23)</f>
        <v>300000</v>
      </c>
      <c r="D19" s="118" t="s">
        <v>150</v>
      </c>
      <c r="E19" s="116" t="s">
        <v>149</v>
      </c>
      <c r="F19" s="117">
        <v>0</v>
      </c>
      <c r="G19" s="118" t="s">
        <v>150</v>
      </c>
      <c r="H19" s="119" t="s">
        <v>149</v>
      </c>
      <c r="I19" s="117">
        <f t="shared" si="0"/>
        <v>300000</v>
      </c>
      <c r="J19" s="118" t="s">
        <v>150</v>
      </c>
      <c r="K19" s="206"/>
    </row>
    <row r="20" spans="1:11" ht="18" customHeight="1" x14ac:dyDescent="0.15">
      <c r="A20" s="121" t="s">
        <v>160</v>
      </c>
      <c r="B20" s="116" t="s">
        <v>149</v>
      </c>
      <c r="C20" s="117">
        <f>SUM('霧島青年会議所正味財産計算書内訳表 (様式)'!CH24)</f>
        <v>0</v>
      </c>
      <c r="D20" s="118" t="s">
        <v>150</v>
      </c>
      <c r="E20" s="116" t="s">
        <v>149</v>
      </c>
      <c r="F20" s="117">
        <v>0</v>
      </c>
      <c r="G20" s="118" t="s">
        <v>150</v>
      </c>
      <c r="H20" s="119" t="s">
        <v>149</v>
      </c>
      <c r="I20" s="117">
        <f t="shared" si="0"/>
        <v>0</v>
      </c>
      <c r="J20" s="118" t="s">
        <v>150</v>
      </c>
      <c r="K20" s="206"/>
    </row>
    <row r="21" spans="1:11" ht="18" customHeight="1" x14ac:dyDescent="0.15">
      <c r="A21" s="121" t="s">
        <v>161</v>
      </c>
      <c r="B21" s="116" t="s">
        <v>149</v>
      </c>
      <c r="C21" s="117">
        <f>SUM('霧島青年会議所正味財産計算書内訳表 (様式)'!CH25)</f>
        <v>0</v>
      </c>
      <c r="D21" s="118" t="s">
        <v>150</v>
      </c>
      <c r="E21" s="116" t="s">
        <v>149</v>
      </c>
      <c r="F21" s="117">
        <v>0</v>
      </c>
      <c r="G21" s="118" t="s">
        <v>150</v>
      </c>
      <c r="H21" s="119" t="s">
        <v>149</v>
      </c>
      <c r="I21" s="117">
        <f t="shared" si="0"/>
        <v>0</v>
      </c>
      <c r="J21" s="118" t="s">
        <v>150</v>
      </c>
      <c r="K21" s="120"/>
    </row>
    <row r="22" spans="1:11" ht="18" customHeight="1" x14ac:dyDescent="0.15">
      <c r="A22" s="121" t="s">
        <v>162</v>
      </c>
      <c r="B22" s="127" t="s">
        <v>149</v>
      </c>
      <c r="C22" s="125">
        <f>SUM('霧島青年会議所正味財産計算書内訳表 (様式)'!CH26)</f>
        <v>0</v>
      </c>
      <c r="D22" s="126" t="s">
        <v>150</v>
      </c>
      <c r="E22" s="127" t="s">
        <v>149</v>
      </c>
      <c r="F22" s="125">
        <v>0</v>
      </c>
      <c r="G22" s="126" t="s">
        <v>150</v>
      </c>
      <c r="H22" s="128" t="s">
        <v>149</v>
      </c>
      <c r="I22" s="125">
        <f t="shared" si="0"/>
        <v>0</v>
      </c>
      <c r="J22" s="126" t="s">
        <v>150</v>
      </c>
      <c r="K22" s="129"/>
    </row>
    <row r="23" spans="1:11" ht="18" customHeight="1" x14ac:dyDescent="0.15">
      <c r="A23" s="121" t="s">
        <v>163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164</v>
      </c>
      <c r="B24" s="116" t="s">
        <v>149</v>
      </c>
      <c r="C24" s="131">
        <f>SUM('霧島青年会議所正味財産計算書内訳表 (様式)'!CH28)</f>
        <v>0</v>
      </c>
      <c r="D24" s="118" t="s">
        <v>150</v>
      </c>
      <c r="E24" s="116" t="s">
        <v>149</v>
      </c>
      <c r="F24" s="117">
        <v>0</v>
      </c>
      <c r="G24" s="118" t="s">
        <v>150</v>
      </c>
      <c r="H24" s="119" t="s">
        <v>149</v>
      </c>
      <c r="I24" s="117">
        <f t="shared" si="0"/>
        <v>0</v>
      </c>
      <c r="J24" s="118" t="s">
        <v>150</v>
      </c>
      <c r="K24" s="120"/>
    </row>
    <row r="25" spans="1:11" ht="18" customHeight="1" x14ac:dyDescent="0.15">
      <c r="A25" s="121" t="s">
        <v>165</v>
      </c>
      <c r="B25" s="116" t="s">
        <v>149</v>
      </c>
      <c r="C25" s="131">
        <f>SUM('霧島青年会議所正味財産計算書内訳表 (様式)'!CH29)</f>
        <v>0</v>
      </c>
      <c r="D25" s="118" t="s">
        <v>150</v>
      </c>
      <c r="E25" s="116" t="s">
        <v>149</v>
      </c>
      <c r="F25" s="117">
        <v>230000</v>
      </c>
      <c r="G25" s="118" t="s">
        <v>150</v>
      </c>
      <c r="H25" s="119" t="s">
        <v>149</v>
      </c>
      <c r="I25" s="117">
        <f t="shared" si="0"/>
        <v>-230000</v>
      </c>
      <c r="J25" s="118" t="s">
        <v>150</v>
      </c>
      <c r="K25" s="206"/>
    </row>
    <row r="26" spans="1:11" ht="18" customHeight="1" x14ac:dyDescent="0.15">
      <c r="A26" s="121" t="s">
        <v>166</v>
      </c>
      <c r="B26" s="116" t="s">
        <v>149</v>
      </c>
      <c r="C26" s="131">
        <f>SUM('霧島青年会議所正味財産計算書内訳表 (様式)'!CH30)</f>
        <v>0</v>
      </c>
      <c r="D26" s="118" t="s">
        <v>150</v>
      </c>
      <c r="E26" s="116" t="s">
        <v>149</v>
      </c>
      <c r="F26" s="117">
        <v>0</v>
      </c>
      <c r="G26" s="118" t="s">
        <v>150</v>
      </c>
      <c r="H26" s="119" t="s">
        <v>149</v>
      </c>
      <c r="I26" s="117">
        <f t="shared" si="0"/>
        <v>0</v>
      </c>
      <c r="J26" s="118" t="s">
        <v>150</v>
      </c>
      <c r="K26" s="120"/>
    </row>
    <row r="27" spans="1:11" ht="18" customHeight="1" x14ac:dyDescent="0.15">
      <c r="A27" s="121" t="s">
        <v>167</v>
      </c>
      <c r="B27" s="116" t="s">
        <v>149</v>
      </c>
      <c r="C27" s="131">
        <f>SUM('霧島青年会議所正味財産計算書内訳表 (様式)'!CH31)</f>
        <v>0</v>
      </c>
      <c r="D27" s="118" t="s">
        <v>150</v>
      </c>
      <c r="E27" s="116" t="s">
        <v>149</v>
      </c>
      <c r="F27" s="117">
        <v>0</v>
      </c>
      <c r="G27" s="118" t="s">
        <v>150</v>
      </c>
      <c r="H27" s="119" t="s">
        <v>149</v>
      </c>
      <c r="I27" s="117">
        <f t="shared" si="0"/>
        <v>0</v>
      </c>
      <c r="J27" s="118" t="s">
        <v>150</v>
      </c>
      <c r="K27" s="120"/>
    </row>
    <row r="28" spans="1:11" ht="18" customHeight="1" x14ac:dyDescent="0.15">
      <c r="A28" s="121" t="s">
        <v>168</v>
      </c>
      <c r="B28" s="116" t="s">
        <v>149</v>
      </c>
      <c r="C28" s="131">
        <f>SUM('霧島青年会議所正味財産計算書内訳表 (様式)'!CH32)</f>
        <v>0</v>
      </c>
      <c r="D28" s="118" t="s">
        <v>150</v>
      </c>
      <c r="E28" s="116" t="s">
        <v>149</v>
      </c>
      <c r="F28" s="117">
        <v>0</v>
      </c>
      <c r="G28" s="118" t="s">
        <v>150</v>
      </c>
      <c r="H28" s="119" t="s">
        <v>149</v>
      </c>
      <c r="I28" s="117">
        <f t="shared" si="0"/>
        <v>0</v>
      </c>
      <c r="J28" s="118" t="s">
        <v>150</v>
      </c>
      <c r="K28" s="120"/>
    </row>
    <row r="29" spans="1:11" ht="18" customHeight="1" x14ac:dyDescent="0.15">
      <c r="A29" s="121" t="s">
        <v>169</v>
      </c>
      <c r="B29" s="116" t="s">
        <v>149</v>
      </c>
      <c r="C29" s="131">
        <f>SUM('霧島青年会議所正味財産計算書内訳表 (様式)'!CH33)</f>
        <v>0</v>
      </c>
      <c r="D29" s="118" t="s">
        <v>150</v>
      </c>
      <c r="E29" s="116" t="s">
        <v>149</v>
      </c>
      <c r="F29" s="117">
        <v>0</v>
      </c>
      <c r="G29" s="118" t="s">
        <v>150</v>
      </c>
      <c r="H29" s="119" t="s">
        <v>149</v>
      </c>
      <c r="I29" s="117">
        <f t="shared" si="0"/>
        <v>0</v>
      </c>
      <c r="J29" s="118" t="s">
        <v>150</v>
      </c>
      <c r="K29" s="120"/>
    </row>
    <row r="30" spans="1:11" ht="18" customHeight="1" x14ac:dyDescent="0.15">
      <c r="A30" s="121" t="s">
        <v>170</v>
      </c>
      <c r="B30" s="127" t="s">
        <v>149</v>
      </c>
      <c r="C30" s="133">
        <f>SUM('霧島青年会議所正味財産計算書内訳表 (様式)'!CH34)</f>
        <v>0</v>
      </c>
      <c r="D30" s="126" t="s">
        <v>150</v>
      </c>
      <c r="E30" s="127" t="s">
        <v>149</v>
      </c>
      <c r="F30" s="125">
        <v>0</v>
      </c>
      <c r="G30" s="126" t="s">
        <v>150</v>
      </c>
      <c r="H30" s="128" t="s">
        <v>149</v>
      </c>
      <c r="I30" s="125">
        <f t="shared" si="0"/>
        <v>0</v>
      </c>
      <c r="J30" s="126" t="s">
        <v>150</v>
      </c>
      <c r="K30" s="129"/>
    </row>
    <row r="31" spans="1:11" ht="18" customHeight="1" x14ac:dyDescent="0.15">
      <c r="A31" s="121" t="s">
        <v>171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172</v>
      </c>
      <c r="B32" s="124" t="s">
        <v>149</v>
      </c>
      <c r="C32" s="125">
        <f>SUM('霧島青年会議所正味財産計算書内訳表 (様式)'!CH36)</f>
        <v>0</v>
      </c>
      <c r="D32" s="126" t="s">
        <v>150</v>
      </c>
      <c r="E32" s="128" t="s">
        <v>149</v>
      </c>
      <c r="F32" s="125">
        <v>0</v>
      </c>
      <c r="G32" s="126" t="s">
        <v>150</v>
      </c>
      <c r="H32" s="128" t="s">
        <v>149</v>
      </c>
      <c r="I32" s="125">
        <f t="shared" si="0"/>
        <v>0</v>
      </c>
      <c r="J32" s="126" t="s">
        <v>150</v>
      </c>
      <c r="K32" s="129"/>
    </row>
    <row r="33" spans="1:13" ht="18" customHeight="1" x14ac:dyDescent="0.15">
      <c r="A33" s="121" t="s">
        <v>173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174</v>
      </c>
      <c r="B34" s="135" t="s">
        <v>149</v>
      </c>
      <c r="C34" s="117">
        <v>0</v>
      </c>
      <c r="D34" s="118" t="s">
        <v>150</v>
      </c>
      <c r="E34" s="116" t="s">
        <v>149</v>
      </c>
      <c r="F34" s="117">
        <v>0</v>
      </c>
      <c r="G34" s="118" t="s">
        <v>150</v>
      </c>
      <c r="H34" s="119" t="s">
        <v>149</v>
      </c>
      <c r="I34" s="117">
        <f t="shared" si="0"/>
        <v>0</v>
      </c>
      <c r="J34" s="118" t="s">
        <v>150</v>
      </c>
      <c r="K34" s="206"/>
      <c r="M34" s="213"/>
    </row>
    <row r="35" spans="1:13" ht="18" customHeight="1" x14ac:dyDescent="0.15">
      <c r="A35" s="121" t="s">
        <v>175</v>
      </c>
      <c r="B35" s="124" t="s">
        <v>149</v>
      </c>
      <c r="C35" s="125">
        <f>SUM('霧島青年会議所正味財産計算書内訳表 (様式)'!CH39)</f>
        <v>0</v>
      </c>
      <c r="D35" s="126" t="s">
        <v>150</v>
      </c>
      <c r="E35" s="127" t="s">
        <v>149</v>
      </c>
      <c r="F35" s="125">
        <v>0</v>
      </c>
      <c r="G35" s="126" t="s">
        <v>150</v>
      </c>
      <c r="H35" s="128" t="s">
        <v>149</v>
      </c>
      <c r="I35" s="125">
        <f t="shared" si="0"/>
        <v>0</v>
      </c>
      <c r="J35" s="126" t="s">
        <v>150</v>
      </c>
      <c r="K35" s="129"/>
    </row>
    <row r="36" spans="1:13" ht="18" customHeight="1" x14ac:dyDescent="0.15">
      <c r="A36" s="121" t="s">
        <v>176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177</v>
      </c>
      <c r="B37" s="116" t="s">
        <v>149</v>
      </c>
      <c r="C37" s="117">
        <f>SUM('霧島青年会議所正味財産計算書内訳表 (様式)'!CH41)</f>
        <v>12000</v>
      </c>
      <c r="D37" s="118" t="s">
        <v>150</v>
      </c>
      <c r="E37" s="116" t="s">
        <v>149</v>
      </c>
      <c r="F37" s="117">
        <v>0</v>
      </c>
      <c r="G37" s="118" t="s">
        <v>150</v>
      </c>
      <c r="H37" s="119" t="s">
        <v>149</v>
      </c>
      <c r="I37" s="117">
        <f t="shared" si="0"/>
        <v>12000</v>
      </c>
      <c r="J37" s="118" t="s">
        <v>150</v>
      </c>
      <c r="K37" s="120"/>
    </row>
    <row r="38" spans="1:13" ht="18" customHeight="1" x14ac:dyDescent="0.15">
      <c r="A38" s="121" t="s">
        <v>178</v>
      </c>
      <c r="B38" s="127" t="s">
        <v>149</v>
      </c>
      <c r="C38" s="125">
        <f>SUM('霧島青年会議所正味財産計算書内訳表 (様式)'!CH42)</f>
        <v>35000</v>
      </c>
      <c r="D38" s="126" t="s">
        <v>150</v>
      </c>
      <c r="E38" s="127" t="s">
        <v>149</v>
      </c>
      <c r="F38" s="125">
        <v>35000</v>
      </c>
      <c r="G38" s="126" t="s">
        <v>150</v>
      </c>
      <c r="H38" s="128" t="s">
        <v>149</v>
      </c>
      <c r="I38" s="125">
        <f t="shared" si="0"/>
        <v>0</v>
      </c>
      <c r="J38" s="126" t="s">
        <v>150</v>
      </c>
      <c r="K38" s="206" t="s">
        <v>344</v>
      </c>
      <c r="M38" s="213"/>
    </row>
    <row r="39" spans="1:13" ht="18" customHeight="1" x14ac:dyDescent="0.15">
      <c r="A39" s="121" t="s">
        <v>179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180</v>
      </c>
      <c r="B40" s="116" t="s">
        <v>149</v>
      </c>
      <c r="C40" s="117">
        <f>SUM('霧島青年会議所正味財産計算書内訳表 (様式)'!CH44)</f>
        <v>0</v>
      </c>
      <c r="D40" s="118" t="s">
        <v>150</v>
      </c>
      <c r="E40" s="116" t="s">
        <v>149</v>
      </c>
      <c r="F40" s="117">
        <v>0</v>
      </c>
      <c r="G40" s="118" t="s">
        <v>150</v>
      </c>
      <c r="H40" s="119" t="s">
        <v>149</v>
      </c>
      <c r="I40" s="117">
        <f t="shared" si="0"/>
        <v>0</v>
      </c>
      <c r="J40" s="118" t="s">
        <v>150</v>
      </c>
      <c r="K40" s="120"/>
    </row>
    <row r="41" spans="1:13" ht="18" customHeight="1" x14ac:dyDescent="0.15">
      <c r="A41" s="121" t="s">
        <v>181</v>
      </c>
      <c r="B41" s="116" t="s">
        <v>149</v>
      </c>
      <c r="C41" s="117">
        <f>SUM('霧島青年会議所正味財産計算書内訳表 (様式)'!CH45)</f>
        <v>0</v>
      </c>
      <c r="D41" s="118" t="s">
        <v>150</v>
      </c>
      <c r="E41" s="116" t="s">
        <v>149</v>
      </c>
      <c r="F41" s="117">
        <v>0</v>
      </c>
      <c r="G41" s="118" t="s">
        <v>150</v>
      </c>
      <c r="H41" s="119" t="s">
        <v>149</v>
      </c>
      <c r="I41" s="117">
        <f t="shared" si="0"/>
        <v>0</v>
      </c>
      <c r="J41" s="118" t="s">
        <v>150</v>
      </c>
      <c r="K41" s="120"/>
    </row>
    <row r="42" spans="1:13" ht="18" customHeight="1" x14ac:dyDescent="0.15">
      <c r="A42" s="121" t="s">
        <v>182</v>
      </c>
      <c r="B42" s="116" t="s">
        <v>149</v>
      </c>
      <c r="C42" s="117">
        <f>SUM('霧島青年会議所正味財産計算書内訳表 (様式)'!CH46)</f>
        <v>0</v>
      </c>
      <c r="D42" s="118" t="s">
        <v>150</v>
      </c>
      <c r="E42" s="116" t="s">
        <v>149</v>
      </c>
      <c r="F42" s="117">
        <v>0</v>
      </c>
      <c r="G42" s="118" t="s">
        <v>150</v>
      </c>
      <c r="H42" s="119" t="s">
        <v>149</v>
      </c>
      <c r="I42" s="117">
        <f t="shared" si="0"/>
        <v>0</v>
      </c>
      <c r="J42" s="118" t="s">
        <v>150</v>
      </c>
      <c r="K42" s="120"/>
    </row>
    <row r="43" spans="1:13" ht="18" customHeight="1" x14ac:dyDescent="0.15">
      <c r="A43" s="136" t="s">
        <v>183</v>
      </c>
      <c r="B43" s="137"/>
      <c r="C43" s="138">
        <f>SUM('霧島青年会議所正味財産計算書内訳表 (様式)'!CH47)</f>
        <v>3607000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-610000</v>
      </c>
      <c r="J43" s="139"/>
      <c r="K43" s="141"/>
    </row>
    <row r="44" spans="1:13" ht="18" customHeight="1" x14ac:dyDescent="0.15">
      <c r="A44" s="121" t="s">
        <v>184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185</v>
      </c>
      <c r="B45" s="116"/>
      <c r="C45" s="122">
        <f>SUM('霧島青年会議所正味財産計算書内訳表 (様式)'!CH49)</f>
        <v>990000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-374000</v>
      </c>
      <c r="J45" s="118"/>
      <c r="K45" s="123"/>
    </row>
    <row r="46" spans="1:13" ht="18" customHeight="1" x14ac:dyDescent="0.15">
      <c r="A46" s="121" t="s">
        <v>186</v>
      </c>
      <c r="B46" s="116" t="s">
        <v>149</v>
      </c>
      <c r="C46" s="117">
        <f>SUM('霧島青年会議所正味財産計算書内訳表 (様式)'!CH50)</f>
        <v>990000</v>
      </c>
      <c r="D46" s="118" t="s">
        <v>150</v>
      </c>
      <c r="E46" s="116" t="s">
        <v>149</v>
      </c>
      <c r="F46" s="117">
        <v>1364000</v>
      </c>
      <c r="G46" s="118" t="s">
        <v>150</v>
      </c>
      <c r="H46" s="119" t="s">
        <v>149</v>
      </c>
      <c r="I46" s="117">
        <f t="shared" si="1"/>
        <v>-374000</v>
      </c>
      <c r="J46" s="118" t="s">
        <v>150</v>
      </c>
      <c r="K46" s="206"/>
    </row>
    <row r="47" spans="1:13" ht="18" customHeight="1" x14ac:dyDescent="0.15">
      <c r="A47" s="121" t="s">
        <v>187</v>
      </c>
      <c r="B47" s="116" t="s">
        <v>149</v>
      </c>
      <c r="C47" s="117">
        <f>SUM('霧島青年会議所正味財産計算書内訳表 (様式)'!CH51)</f>
        <v>0</v>
      </c>
      <c r="D47" s="118" t="s">
        <v>150</v>
      </c>
      <c r="E47" s="116" t="s">
        <v>149</v>
      </c>
      <c r="F47" s="117">
        <v>0</v>
      </c>
      <c r="G47" s="118" t="s">
        <v>150</v>
      </c>
      <c r="H47" s="119" t="s">
        <v>149</v>
      </c>
      <c r="I47" s="117">
        <f t="shared" si="1"/>
        <v>0</v>
      </c>
      <c r="J47" s="118" t="s">
        <v>150</v>
      </c>
      <c r="K47" s="120"/>
    </row>
    <row r="48" spans="1:13" ht="18" customHeight="1" x14ac:dyDescent="0.15">
      <c r="A48" s="121" t="s">
        <v>188</v>
      </c>
      <c r="B48" s="127" t="s">
        <v>149</v>
      </c>
      <c r="C48" s="125">
        <f>SUM('霧島青年会議所正味財産計算書内訳表 (様式)'!CH52)</f>
        <v>0</v>
      </c>
      <c r="D48" s="126" t="s">
        <v>150</v>
      </c>
      <c r="E48" s="127" t="s">
        <v>149</v>
      </c>
      <c r="F48" s="125">
        <v>0</v>
      </c>
      <c r="G48" s="126" t="s">
        <v>150</v>
      </c>
      <c r="H48" s="128" t="s">
        <v>149</v>
      </c>
      <c r="I48" s="125">
        <f t="shared" si="1"/>
        <v>0</v>
      </c>
      <c r="J48" s="126" t="s">
        <v>150</v>
      </c>
      <c r="K48" s="129"/>
    </row>
    <row r="49" spans="1:11" ht="18" customHeight="1" x14ac:dyDescent="0.15">
      <c r="A49" s="121" t="s">
        <v>189</v>
      </c>
      <c r="B49" s="116"/>
      <c r="C49" s="122">
        <f>SUM('霧島青年会議所正味財産計算書内訳表 (様式)'!CH53)</f>
        <v>2165864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-10691</v>
      </c>
      <c r="J49" s="118"/>
      <c r="K49" s="123"/>
    </row>
    <row r="50" spans="1:11" ht="18" customHeight="1" x14ac:dyDescent="0.15">
      <c r="A50" s="121" t="s">
        <v>190</v>
      </c>
      <c r="B50" s="116" t="s">
        <v>149</v>
      </c>
      <c r="C50" s="117">
        <f>SUM('霧島青年会議所正味財産計算書内訳表 (様式)'!CH54)</f>
        <v>0</v>
      </c>
      <c r="D50" s="118" t="s">
        <v>150</v>
      </c>
      <c r="E50" s="116" t="s">
        <v>149</v>
      </c>
      <c r="F50" s="117">
        <v>0</v>
      </c>
      <c r="G50" s="118" t="s">
        <v>150</v>
      </c>
      <c r="H50" s="116" t="s">
        <v>149</v>
      </c>
      <c r="I50" s="117">
        <f t="shared" si="1"/>
        <v>0</v>
      </c>
      <c r="J50" s="118" t="s">
        <v>150</v>
      </c>
      <c r="K50" s="206"/>
    </row>
    <row r="51" spans="1:11" ht="18" customHeight="1" x14ac:dyDescent="0.15">
      <c r="A51" s="121" t="s">
        <v>191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192</v>
      </c>
      <c r="B52" s="116" t="s">
        <v>149</v>
      </c>
      <c r="C52" s="117">
        <f>SUM('霧島青年会議所正味財産計算書内訳表 (様式)'!CH56)</f>
        <v>0</v>
      </c>
      <c r="D52" s="118" t="s">
        <v>150</v>
      </c>
      <c r="E52" s="116" t="s">
        <v>149</v>
      </c>
      <c r="F52" s="117">
        <v>0</v>
      </c>
      <c r="G52" s="118" t="s">
        <v>150</v>
      </c>
      <c r="H52" s="119" t="s">
        <v>149</v>
      </c>
      <c r="I52" s="117">
        <f t="shared" si="1"/>
        <v>0</v>
      </c>
      <c r="J52" s="118" t="s">
        <v>150</v>
      </c>
      <c r="K52" s="120"/>
    </row>
    <row r="53" spans="1:11" ht="18" customHeight="1" x14ac:dyDescent="0.15">
      <c r="A53" s="130" t="s">
        <v>193</v>
      </c>
      <c r="B53" s="116" t="s">
        <v>149</v>
      </c>
      <c r="C53" s="117">
        <f>SUM('霧島青年会議所正味財産計算書内訳表 (様式)'!CH57)</f>
        <v>0</v>
      </c>
      <c r="D53" s="118" t="s">
        <v>150</v>
      </c>
      <c r="E53" s="116" t="s">
        <v>149</v>
      </c>
      <c r="F53" s="117">
        <v>0</v>
      </c>
      <c r="G53" s="118" t="s">
        <v>150</v>
      </c>
      <c r="H53" s="119" t="s">
        <v>149</v>
      </c>
      <c r="I53" s="117">
        <f t="shared" si="1"/>
        <v>0</v>
      </c>
      <c r="J53" s="118" t="s">
        <v>150</v>
      </c>
      <c r="K53" s="120"/>
    </row>
    <row r="54" spans="1:11" ht="18" customHeight="1" x14ac:dyDescent="0.15">
      <c r="A54" s="121" t="s">
        <v>194</v>
      </c>
      <c r="B54" s="116" t="s">
        <v>149</v>
      </c>
      <c r="C54" s="117">
        <f>SUM('霧島青年会議所正味財産計算書内訳表 (様式)'!CH58)</f>
        <v>0</v>
      </c>
      <c r="D54" s="118" t="s">
        <v>150</v>
      </c>
      <c r="E54" s="116" t="s">
        <v>149</v>
      </c>
      <c r="F54" s="117">
        <v>0</v>
      </c>
      <c r="G54" s="118" t="s">
        <v>150</v>
      </c>
      <c r="H54" s="119" t="s">
        <v>149</v>
      </c>
      <c r="I54" s="117">
        <f t="shared" si="1"/>
        <v>0</v>
      </c>
      <c r="J54" s="118" t="s">
        <v>150</v>
      </c>
      <c r="K54" s="120"/>
    </row>
    <row r="55" spans="1:11" ht="18" customHeight="1" x14ac:dyDescent="0.15">
      <c r="A55" s="121" t="s">
        <v>195</v>
      </c>
      <c r="B55" s="116" t="s">
        <v>149</v>
      </c>
      <c r="C55" s="131">
        <f>SUM('霧島青年会議所正味財産計算書内訳表 (様式)'!CH59)</f>
        <v>0</v>
      </c>
      <c r="D55" s="118" t="s">
        <v>150</v>
      </c>
      <c r="E55" s="116" t="s">
        <v>149</v>
      </c>
      <c r="F55" s="117">
        <v>0</v>
      </c>
      <c r="G55" s="118" t="s">
        <v>150</v>
      </c>
      <c r="H55" s="119" t="s">
        <v>149</v>
      </c>
      <c r="I55" s="117">
        <f t="shared" si="1"/>
        <v>0</v>
      </c>
      <c r="J55" s="118" t="s">
        <v>150</v>
      </c>
      <c r="K55" s="120"/>
    </row>
    <row r="56" spans="1:11" ht="18" customHeight="1" x14ac:dyDescent="0.15">
      <c r="A56" s="121" t="s">
        <v>196</v>
      </c>
      <c r="B56" s="116"/>
      <c r="C56" s="117">
        <f>SUM('霧島青年会議所正味財産計算書内訳表 (様式)'!CH60)</f>
        <v>1080</v>
      </c>
      <c r="D56" s="118"/>
      <c r="E56" s="116"/>
      <c r="F56" s="117">
        <f>SUM(F57:F59)</f>
        <v>0</v>
      </c>
      <c r="G56" s="118"/>
      <c r="H56" s="119"/>
      <c r="I56" s="117">
        <f t="shared" si="1"/>
        <v>1080</v>
      </c>
      <c r="J56" s="118"/>
      <c r="K56" s="120"/>
    </row>
    <row r="57" spans="1:11" ht="18" customHeight="1" x14ac:dyDescent="0.15">
      <c r="A57" s="130" t="s">
        <v>197</v>
      </c>
      <c r="B57" s="116" t="s">
        <v>149</v>
      </c>
      <c r="C57" s="117">
        <f>SUM('霧島青年会議所正味財産計算書内訳表 (様式)'!CH61)</f>
        <v>1080</v>
      </c>
      <c r="D57" s="118" t="s">
        <v>150</v>
      </c>
      <c r="E57" s="116" t="s">
        <v>149</v>
      </c>
      <c r="F57" s="117">
        <v>0</v>
      </c>
      <c r="G57" s="118" t="s">
        <v>150</v>
      </c>
      <c r="H57" s="119" t="s">
        <v>149</v>
      </c>
      <c r="I57" s="117">
        <f t="shared" si="1"/>
        <v>1080</v>
      </c>
      <c r="J57" s="118" t="s">
        <v>150</v>
      </c>
      <c r="K57" s="120"/>
    </row>
    <row r="58" spans="1:11" ht="18" customHeight="1" x14ac:dyDescent="0.15">
      <c r="A58" s="130" t="s">
        <v>198</v>
      </c>
      <c r="B58" s="116" t="s">
        <v>149</v>
      </c>
      <c r="C58" s="117">
        <f>SUM('霧島青年会議所正味財産計算書内訳表 (様式)'!CH62)</f>
        <v>0</v>
      </c>
      <c r="D58" s="118" t="s">
        <v>150</v>
      </c>
      <c r="E58" s="116" t="s">
        <v>149</v>
      </c>
      <c r="F58" s="117">
        <v>0</v>
      </c>
      <c r="G58" s="118" t="s">
        <v>150</v>
      </c>
      <c r="H58" s="119" t="s">
        <v>149</v>
      </c>
      <c r="I58" s="117">
        <f t="shared" si="1"/>
        <v>0</v>
      </c>
      <c r="J58" s="118" t="s">
        <v>150</v>
      </c>
      <c r="K58" s="120"/>
    </row>
    <row r="59" spans="1:11" ht="18" customHeight="1" x14ac:dyDescent="0.15">
      <c r="A59" s="130" t="s">
        <v>199</v>
      </c>
      <c r="B59" s="116" t="s">
        <v>149</v>
      </c>
      <c r="C59" s="117">
        <f>SUM('霧島青年会議所正味財産計算書内訳表 (様式)'!CH63)</f>
        <v>0</v>
      </c>
      <c r="D59" s="118" t="s">
        <v>150</v>
      </c>
      <c r="E59" s="116" t="s">
        <v>149</v>
      </c>
      <c r="F59" s="117">
        <v>0</v>
      </c>
      <c r="G59" s="118" t="s">
        <v>150</v>
      </c>
      <c r="H59" s="119" t="s">
        <v>149</v>
      </c>
      <c r="I59" s="117">
        <f t="shared" si="1"/>
        <v>0</v>
      </c>
      <c r="J59" s="118" t="s">
        <v>150</v>
      </c>
      <c r="K59" s="120"/>
    </row>
    <row r="60" spans="1:11" ht="18" customHeight="1" x14ac:dyDescent="0.15">
      <c r="A60" s="223" t="s">
        <v>200</v>
      </c>
      <c r="B60" s="159" t="s">
        <v>149</v>
      </c>
      <c r="C60" s="146">
        <f>SUM('霧島青年会議所正味財産計算書内訳表 (様式)'!CH64)</f>
        <v>0</v>
      </c>
      <c r="D60" s="158" t="s">
        <v>150</v>
      </c>
      <c r="E60" s="159" t="s">
        <v>149</v>
      </c>
      <c r="F60" s="146">
        <v>0</v>
      </c>
      <c r="G60" s="158" t="s">
        <v>150</v>
      </c>
      <c r="H60" s="160" t="s">
        <v>149</v>
      </c>
      <c r="I60" s="146">
        <f t="shared" ref="I60:I99" si="2">SUM(C60-F60)</f>
        <v>0</v>
      </c>
      <c r="J60" s="158" t="s">
        <v>150</v>
      </c>
      <c r="K60" s="161"/>
    </row>
    <row r="61" spans="1:11" ht="18" customHeight="1" x14ac:dyDescent="0.15">
      <c r="A61" s="121" t="s">
        <v>201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202</v>
      </c>
      <c r="B62" s="116" t="s">
        <v>149</v>
      </c>
      <c r="C62" s="117">
        <f>SUM('霧島青年会議所正味財産計算書内訳表 (様式)'!CH66)</f>
        <v>90000</v>
      </c>
      <c r="D62" s="118" t="s">
        <v>150</v>
      </c>
      <c r="E62" s="116" t="s">
        <v>149</v>
      </c>
      <c r="F62" s="221">
        <v>102000</v>
      </c>
      <c r="G62" s="118" t="s">
        <v>150</v>
      </c>
      <c r="H62" s="119" t="s">
        <v>149</v>
      </c>
      <c r="I62" s="117">
        <f t="shared" si="2"/>
        <v>-12000</v>
      </c>
      <c r="J62" s="118" t="s">
        <v>150</v>
      </c>
      <c r="K62" s="120" t="s">
        <v>335</v>
      </c>
    </row>
    <row r="63" spans="1:11" ht="18" customHeight="1" x14ac:dyDescent="0.15">
      <c r="A63" s="130" t="s">
        <v>203</v>
      </c>
      <c r="B63" s="116" t="s">
        <v>149</v>
      </c>
      <c r="C63" s="117">
        <f>SUM('霧島青年会議所正味財産計算書内訳表 (様式)'!CH67)</f>
        <v>52000</v>
      </c>
      <c r="D63" s="118" t="s">
        <v>150</v>
      </c>
      <c r="E63" s="116" t="s">
        <v>149</v>
      </c>
      <c r="F63" s="117">
        <v>57000</v>
      </c>
      <c r="G63" s="118" t="s">
        <v>150</v>
      </c>
      <c r="H63" s="119" t="s">
        <v>149</v>
      </c>
      <c r="I63" s="117">
        <f t="shared" si="2"/>
        <v>-5000</v>
      </c>
      <c r="J63" s="118" t="s">
        <v>150</v>
      </c>
      <c r="K63" s="120" t="s">
        <v>336</v>
      </c>
    </row>
    <row r="64" spans="1:11" ht="18" customHeight="1" x14ac:dyDescent="0.15">
      <c r="A64" s="130" t="s">
        <v>204</v>
      </c>
      <c r="B64" s="116" t="s">
        <v>149</v>
      </c>
      <c r="C64" s="117">
        <f>SUM('霧島青年会議所正味財産計算書内訳表 (様式)'!CH68)</f>
        <v>102000</v>
      </c>
      <c r="D64" s="118" t="s">
        <v>150</v>
      </c>
      <c r="E64" s="116" t="s">
        <v>149</v>
      </c>
      <c r="F64" s="221">
        <v>90000</v>
      </c>
      <c r="G64" s="118" t="s">
        <v>150</v>
      </c>
      <c r="H64" s="119" t="s">
        <v>149</v>
      </c>
      <c r="I64" s="117">
        <f t="shared" si="2"/>
        <v>12000</v>
      </c>
      <c r="J64" s="118" t="s">
        <v>150</v>
      </c>
      <c r="K64" s="202" t="s">
        <v>337</v>
      </c>
    </row>
    <row r="65" spans="1:11" ht="18" customHeight="1" x14ac:dyDescent="0.15">
      <c r="A65" s="121" t="s">
        <v>343</v>
      </c>
      <c r="B65" s="116" t="s">
        <v>149</v>
      </c>
      <c r="C65" s="117">
        <f>SUM('霧島青年会議所正味財産計算書内訳表 (様式)'!CH69)</f>
        <v>469120</v>
      </c>
      <c r="D65" s="118" t="s">
        <v>150</v>
      </c>
      <c r="E65" s="116" t="s">
        <v>149</v>
      </c>
      <c r="F65" s="221">
        <v>90720</v>
      </c>
      <c r="G65" s="118" t="s">
        <v>150</v>
      </c>
      <c r="H65" s="119" t="s">
        <v>149</v>
      </c>
      <c r="I65" s="117">
        <f>SUM(C65-F65)</f>
        <v>378400</v>
      </c>
      <c r="J65" s="118" t="s">
        <v>150</v>
      </c>
      <c r="K65" s="208" t="s">
        <v>346</v>
      </c>
    </row>
    <row r="66" spans="1:11" ht="18" customHeight="1" x14ac:dyDescent="0.15">
      <c r="A66" s="121" t="s">
        <v>205</v>
      </c>
      <c r="B66" s="116" t="s">
        <v>149</v>
      </c>
      <c r="C66" s="131">
        <f>SUM('霧島青年会議所正味財産計算書内訳表 (様式)'!CH70)</f>
        <v>0</v>
      </c>
      <c r="D66" s="118" t="s">
        <v>150</v>
      </c>
      <c r="E66" s="116" t="s">
        <v>149</v>
      </c>
      <c r="F66" s="117">
        <v>0</v>
      </c>
      <c r="G66" s="118" t="s">
        <v>150</v>
      </c>
      <c r="H66" s="119" t="s">
        <v>149</v>
      </c>
      <c r="I66" s="117">
        <f t="shared" si="2"/>
        <v>0</v>
      </c>
      <c r="J66" s="118" t="s">
        <v>150</v>
      </c>
      <c r="K66" s="120"/>
    </row>
    <row r="67" spans="1:11" ht="18" customHeight="1" x14ac:dyDescent="0.15">
      <c r="A67" s="121" t="s">
        <v>206</v>
      </c>
      <c r="B67" s="116" t="s">
        <v>149</v>
      </c>
      <c r="C67" s="117">
        <f>SUM('霧島青年会議所正味財産計算書内訳表 (様式)'!CH71)</f>
        <v>10000</v>
      </c>
      <c r="D67" s="118" t="s">
        <v>150</v>
      </c>
      <c r="E67" s="116" t="s">
        <v>149</v>
      </c>
      <c r="F67" s="117">
        <v>0</v>
      </c>
      <c r="G67" s="118" t="s">
        <v>150</v>
      </c>
      <c r="H67" s="119" t="s">
        <v>149</v>
      </c>
      <c r="I67" s="117">
        <f t="shared" si="2"/>
        <v>10000</v>
      </c>
      <c r="J67" s="118" t="s">
        <v>150</v>
      </c>
      <c r="K67" s="120"/>
    </row>
    <row r="68" spans="1:11" ht="18" customHeight="1" x14ac:dyDescent="0.15">
      <c r="A68" s="121" t="s">
        <v>207</v>
      </c>
      <c r="B68" s="116" t="s">
        <v>149</v>
      </c>
      <c r="C68" s="117">
        <f>SUM('霧島青年会議所正味財産計算書内訳表 (様式)'!CH72)</f>
        <v>30000</v>
      </c>
      <c r="D68" s="118" t="s">
        <v>150</v>
      </c>
      <c r="E68" s="116" t="s">
        <v>149</v>
      </c>
      <c r="F68" s="117">
        <v>60000</v>
      </c>
      <c r="G68" s="118" t="s">
        <v>150</v>
      </c>
      <c r="H68" s="119" t="s">
        <v>149</v>
      </c>
      <c r="I68" s="117">
        <f t="shared" si="2"/>
        <v>-30000</v>
      </c>
      <c r="J68" s="118" t="s">
        <v>150</v>
      </c>
      <c r="K68" s="120"/>
    </row>
    <row r="69" spans="1:11" ht="18" customHeight="1" x14ac:dyDescent="0.15">
      <c r="A69" s="121" t="s">
        <v>208</v>
      </c>
      <c r="B69" s="116" t="s">
        <v>149</v>
      </c>
      <c r="C69" s="117">
        <f>SUM('霧島青年会議所正味財産計算書内訳表 (様式)'!CH73)</f>
        <v>0</v>
      </c>
      <c r="D69" s="118" t="s">
        <v>150</v>
      </c>
      <c r="E69" s="116" t="s">
        <v>149</v>
      </c>
      <c r="F69" s="117">
        <v>0</v>
      </c>
      <c r="G69" s="118" t="s">
        <v>150</v>
      </c>
      <c r="H69" s="119" t="s">
        <v>149</v>
      </c>
      <c r="I69" s="117">
        <f t="shared" si="2"/>
        <v>0</v>
      </c>
      <c r="J69" s="118" t="s">
        <v>150</v>
      </c>
      <c r="K69" s="120"/>
    </row>
    <row r="70" spans="1:11" ht="18" customHeight="1" x14ac:dyDescent="0.15">
      <c r="A70" s="121" t="s">
        <v>210</v>
      </c>
      <c r="B70" s="116" t="s">
        <v>149</v>
      </c>
      <c r="C70" s="117">
        <f>SUM('霧島青年会議所正味財産計算書内訳表 (様式)'!CH74)</f>
        <v>0</v>
      </c>
      <c r="D70" s="118" t="s">
        <v>150</v>
      </c>
      <c r="E70" s="116" t="s">
        <v>149</v>
      </c>
      <c r="F70" s="221">
        <v>320000</v>
      </c>
      <c r="G70" s="118" t="s">
        <v>150</v>
      </c>
      <c r="H70" s="119" t="s">
        <v>149</v>
      </c>
      <c r="I70" s="117">
        <f t="shared" si="2"/>
        <v>-320000</v>
      </c>
      <c r="J70" s="118" t="s">
        <v>150</v>
      </c>
      <c r="K70" s="120"/>
    </row>
    <row r="71" spans="1:11" ht="18" customHeight="1" x14ac:dyDescent="0.15">
      <c r="A71" s="121" t="s">
        <v>211</v>
      </c>
      <c r="B71" s="116" t="s">
        <v>149</v>
      </c>
      <c r="C71" s="117">
        <f>SUM('霧島青年会議所正味財産計算書内訳表 (様式)'!CH75)</f>
        <v>140000</v>
      </c>
      <c r="D71" s="118" t="s">
        <v>150</v>
      </c>
      <c r="E71" s="116" t="s">
        <v>149</v>
      </c>
      <c r="F71" s="117">
        <v>160000</v>
      </c>
      <c r="G71" s="118" t="s">
        <v>150</v>
      </c>
      <c r="H71" s="119" t="s">
        <v>149</v>
      </c>
      <c r="I71" s="117">
        <f t="shared" si="2"/>
        <v>-20000</v>
      </c>
      <c r="J71" s="118" t="s">
        <v>150</v>
      </c>
      <c r="K71" s="208" t="s">
        <v>345</v>
      </c>
    </row>
    <row r="72" spans="1:11" ht="18" customHeight="1" x14ac:dyDescent="0.15">
      <c r="A72" s="121" t="s">
        <v>265</v>
      </c>
      <c r="B72" s="116" t="s">
        <v>149</v>
      </c>
      <c r="C72" s="117">
        <f>SUM('霧島青年会議所正味財産計算書内訳表 (様式)'!CH76)</f>
        <v>120000</v>
      </c>
      <c r="D72" s="118" t="s">
        <v>150</v>
      </c>
      <c r="E72" s="116" t="s">
        <v>149</v>
      </c>
      <c r="F72" s="117">
        <v>110000</v>
      </c>
      <c r="G72" s="118" t="s">
        <v>150</v>
      </c>
      <c r="H72" s="119" t="s">
        <v>149</v>
      </c>
      <c r="I72" s="117">
        <f>SUM(C72-F72)</f>
        <v>10000</v>
      </c>
      <c r="J72" s="118" t="s">
        <v>150</v>
      </c>
      <c r="K72" s="120"/>
    </row>
    <row r="73" spans="1:11" ht="18" customHeight="1" x14ac:dyDescent="0.15">
      <c r="A73" s="121" t="s">
        <v>209</v>
      </c>
      <c r="B73" s="116" t="s">
        <v>149</v>
      </c>
      <c r="C73" s="117">
        <f>SUM('霧島青年会議所正味財産計算書内訳表 (様式)'!CH77)</f>
        <v>358863</v>
      </c>
      <c r="D73" s="118" t="s">
        <v>150</v>
      </c>
      <c r="E73" s="116" t="s">
        <v>149</v>
      </c>
      <c r="F73" s="117">
        <v>358863</v>
      </c>
      <c r="G73" s="118" t="s">
        <v>150</v>
      </c>
      <c r="H73" s="119" t="s">
        <v>149</v>
      </c>
      <c r="I73" s="117">
        <f>SUM(C73-F73)</f>
        <v>0</v>
      </c>
      <c r="J73" s="118" t="s">
        <v>150</v>
      </c>
      <c r="K73" s="120" t="s">
        <v>338</v>
      </c>
    </row>
    <row r="74" spans="1:11" ht="18" customHeight="1" x14ac:dyDescent="0.15">
      <c r="A74" s="121" t="s">
        <v>212</v>
      </c>
      <c r="B74" s="116" t="s">
        <v>149</v>
      </c>
      <c r="C74" s="117">
        <f>SUM('霧島青年会議所正味財産計算書内訳表 (様式)'!CH78)</f>
        <v>20000</v>
      </c>
      <c r="D74" s="118" t="s">
        <v>150</v>
      </c>
      <c r="E74" s="116" t="s">
        <v>149</v>
      </c>
      <c r="F74" s="221">
        <v>186664</v>
      </c>
      <c r="G74" s="118" t="s">
        <v>150</v>
      </c>
      <c r="H74" s="119" t="s">
        <v>149</v>
      </c>
      <c r="I74" s="117">
        <f t="shared" si="2"/>
        <v>-166664</v>
      </c>
      <c r="J74" s="118" t="s">
        <v>150</v>
      </c>
      <c r="K74" s="120"/>
    </row>
    <row r="75" spans="1:11" ht="18" customHeight="1" x14ac:dyDescent="0.15">
      <c r="A75" s="121" t="s">
        <v>351</v>
      </c>
      <c r="B75" s="116"/>
      <c r="C75" s="117">
        <f>SUM('霧島青年会議所正味財産計算書内訳表 (様式)'!CF79)</f>
        <v>360000</v>
      </c>
      <c r="D75" s="118"/>
      <c r="E75" s="116"/>
      <c r="F75" s="221">
        <v>260000</v>
      </c>
      <c r="G75" s="118"/>
      <c r="H75" s="119"/>
      <c r="I75" s="117"/>
      <c r="J75" s="118"/>
      <c r="K75" s="120"/>
    </row>
    <row r="76" spans="1:11" ht="18" customHeight="1" x14ac:dyDescent="0.15">
      <c r="A76" s="121" t="s">
        <v>213</v>
      </c>
      <c r="B76" s="116" t="s">
        <v>149</v>
      </c>
      <c r="C76" s="117">
        <f>SUM('霧島青年会議所正味財産計算書内訳表 (様式)'!CH80)</f>
        <v>15360</v>
      </c>
      <c r="D76" s="118" t="s">
        <v>150</v>
      </c>
      <c r="E76" s="116" t="s">
        <v>149</v>
      </c>
      <c r="F76" s="117">
        <v>15360</v>
      </c>
      <c r="G76" s="118" t="s">
        <v>150</v>
      </c>
      <c r="H76" s="119" t="s">
        <v>149</v>
      </c>
      <c r="I76" s="117">
        <f t="shared" si="2"/>
        <v>0</v>
      </c>
      <c r="J76" s="118" t="s">
        <v>150</v>
      </c>
      <c r="K76" s="206" t="s">
        <v>339</v>
      </c>
    </row>
    <row r="77" spans="1:11" ht="18" customHeight="1" x14ac:dyDescent="0.15">
      <c r="A77" s="121" t="s">
        <v>214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1" ht="18" customHeight="1" x14ac:dyDescent="0.15">
      <c r="A78" s="130" t="s">
        <v>215</v>
      </c>
      <c r="B78" s="116" t="s">
        <v>149</v>
      </c>
      <c r="C78" s="117">
        <f>SUM('霧島青年会議所正味財産計算書内訳表 (様式)'!CH82)</f>
        <v>0</v>
      </c>
      <c r="D78" s="118" t="s">
        <v>150</v>
      </c>
      <c r="E78" s="116" t="s">
        <v>149</v>
      </c>
      <c r="F78" s="117">
        <v>0</v>
      </c>
      <c r="G78" s="118" t="s">
        <v>150</v>
      </c>
      <c r="H78" s="119" t="s">
        <v>149</v>
      </c>
      <c r="I78" s="117">
        <f t="shared" si="2"/>
        <v>0</v>
      </c>
      <c r="J78" s="118" t="s">
        <v>150</v>
      </c>
      <c r="K78" s="120"/>
    </row>
    <row r="79" spans="1:11" ht="18" customHeight="1" x14ac:dyDescent="0.15">
      <c r="A79" s="130" t="s">
        <v>216</v>
      </c>
      <c r="B79" s="116" t="s">
        <v>149</v>
      </c>
      <c r="C79" s="117">
        <f>SUM('霧島青年会議所正味財産計算書内訳表 (様式)'!CH83)</f>
        <v>0</v>
      </c>
      <c r="D79" s="118" t="s">
        <v>150</v>
      </c>
      <c r="E79" s="116" t="s">
        <v>149</v>
      </c>
      <c r="F79" s="117">
        <v>0</v>
      </c>
      <c r="G79" s="118" t="s">
        <v>150</v>
      </c>
      <c r="H79" s="119" t="s">
        <v>149</v>
      </c>
      <c r="I79" s="117">
        <f t="shared" si="2"/>
        <v>0</v>
      </c>
      <c r="J79" s="118" t="s">
        <v>150</v>
      </c>
      <c r="K79" s="120"/>
    </row>
    <row r="80" spans="1:11" ht="18" customHeight="1" x14ac:dyDescent="0.15">
      <c r="A80" s="121" t="s">
        <v>217</v>
      </c>
      <c r="B80" s="116" t="s">
        <v>149</v>
      </c>
      <c r="C80" s="117">
        <f>SUM('霧島青年会議所正味財産計算書内訳表 (様式)'!CH84)</f>
        <v>200000</v>
      </c>
      <c r="D80" s="118" t="s">
        <v>150</v>
      </c>
      <c r="E80" s="116" t="s">
        <v>149</v>
      </c>
      <c r="F80" s="117">
        <v>230000</v>
      </c>
      <c r="G80" s="118" t="s">
        <v>150</v>
      </c>
      <c r="H80" s="119" t="s">
        <v>149</v>
      </c>
      <c r="I80" s="117">
        <f t="shared" si="2"/>
        <v>-30000</v>
      </c>
      <c r="J80" s="118" t="s">
        <v>150</v>
      </c>
      <c r="K80" s="120"/>
    </row>
    <row r="81" spans="1:11" ht="18" customHeight="1" x14ac:dyDescent="0.15">
      <c r="A81" s="121" t="s">
        <v>218</v>
      </c>
      <c r="B81" s="116" t="s">
        <v>149</v>
      </c>
      <c r="C81" s="117">
        <f>SUM('霧島青年会議所正味財産計算書内訳表 (様式)'!CH85)</f>
        <v>10000</v>
      </c>
      <c r="D81" s="118" t="s">
        <v>150</v>
      </c>
      <c r="E81" s="116" t="s">
        <v>149</v>
      </c>
      <c r="F81" s="117">
        <v>7000</v>
      </c>
      <c r="G81" s="118" t="s">
        <v>150</v>
      </c>
      <c r="H81" s="119" t="s">
        <v>149</v>
      </c>
      <c r="I81" s="117">
        <f t="shared" si="2"/>
        <v>3000</v>
      </c>
      <c r="J81" s="118" t="s">
        <v>150</v>
      </c>
      <c r="K81" s="120"/>
    </row>
    <row r="82" spans="1:11" ht="18" customHeight="1" x14ac:dyDescent="0.15">
      <c r="A82" s="121" t="s">
        <v>219</v>
      </c>
      <c r="B82" s="116" t="s">
        <v>149</v>
      </c>
      <c r="C82" s="117">
        <f>SUM('霧島青年会議所正味財産計算書内訳表 (様式)'!CH86)</f>
        <v>100000</v>
      </c>
      <c r="D82" s="118" t="s">
        <v>150</v>
      </c>
      <c r="E82" s="116" t="s">
        <v>149</v>
      </c>
      <c r="F82" s="117">
        <v>95000</v>
      </c>
      <c r="G82" s="118" t="s">
        <v>150</v>
      </c>
      <c r="H82" s="119" t="s">
        <v>149</v>
      </c>
      <c r="I82" s="117">
        <f t="shared" si="2"/>
        <v>5000</v>
      </c>
      <c r="J82" s="118" t="s">
        <v>150</v>
      </c>
      <c r="K82" s="120"/>
    </row>
    <row r="83" spans="1:11" ht="18" customHeight="1" x14ac:dyDescent="0.15">
      <c r="A83" s="121" t="s">
        <v>220</v>
      </c>
      <c r="B83" s="124" t="s">
        <v>149</v>
      </c>
      <c r="C83" s="125">
        <f>'霧島青年会議所正味財産計算書内訳表 (様式)'!CF87</f>
        <v>87441</v>
      </c>
      <c r="D83" s="126" t="s">
        <v>150</v>
      </c>
      <c r="E83" s="127" t="s">
        <v>149</v>
      </c>
      <c r="F83" s="125">
        <v>33948</v>
      </c>
      <c r="G83" s="126" t="s">
        <v>150</v>
      </c>
      <c r="H83" s="119" t="s">
        <v>149</v>
      </c>
      <c r="I83" s="117">
        <f t="shared" si="2"/>
        <v>53493</v>
      </c>
      <c r="J83" s="118" t="s">
        <v>150</v>
      </c>
      <c r="K83" s="206"/>
    </row>
    <row r="84" spans="1:11" ht="18" customHeight="1" x14ac:dyDescent="0.15">
      <c r="A84" s="121" t="s">
        <v>221</v>
      </c>
      <c r="B84" s="142"/>
      <c r="C84" s="132">
        <f>SUM('霧島青年会議所正味財産計算書内訳表 (様式)'!CH88)</f>
        <v>871136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-188556</v>
      </c>
      <c r="J84" s="143"/>
      <c r="K84" s="145"/>
    </row>
    <row r="85" spans="1:11" ht="18" customHeight="1" x14ac:dyDescent="0.15">
      <c r="A85" s="121" t="s">
        <v>222</v>
      </c>
      <c r="B85" s="116" t="s">
        <v>149</v>
      </c>
      <c r="C85" s="117">
        <f>SUM('霧島青年会議所正味財産計算書内訳表 (様式)'!CH89)</f>
        <v>871136</v>
      </c>
      <c r="D85" s="118" t="s">
        <v>150</v>
      </c>
      <c r="E85" s="116" t="s">
        <v>149</v>
      </c>
      <c r="F85" s="117">
        <v>1059692</v>
      </c>
      <c r="G85" s="118" t="s">
        <v>150</v>
      </c>
      <c r="H85" s="119" t="s">
        <v>149</v>
      </c>
      <c r="I85" s="117">
        <f t="shared" si="2"/>
        <v>-188556</v>
      </c>
      <c r="J85" s="118" t="s">
        <v>150</v>
      </c>
      <c r="K85" s="120"/>
    </row>
    <row r="86" spans="1:11" ht="18" customHeight="1" x14ac:dyDescent="0.15">
      <c r="A86" s="121" t="s">
        <v>223</v>
      </c>
      <c r="B86" s="127" t="s">
        <v>149</v>
      </c>
      <c r="C86" s="125">
        <f>SUM('霧島青年会議所正味財産計算書内訳表 (様式)'!CH90)</f>
        <v>0</v>
      </c>
      <c r="D86" s="126" t="s">
        <v>150</v>
      </c>
      <c r="E86" s="127" t="s">
        <v>149</v>
      </c>
      <c r="F86" s="125">
        <v>0</v>
      </c>
      <c r="G86" s="126" t="s">
        <v>150</v>
      </c>
      <c r="H86" s="128" t="s">
        <v>149</v>
      </c>
      <c r="I86" s="125">
        <f t="shared" si="2"/>
        <v>0</v>
      </c>
      <c r="J86" s="126" t="s">
        <v>150</v>
      </c>
      <c r="K86" s="129"/>
    </row>
    <row r="87" spans="1:11" ht="18" customHeight="1" x14ac:dyDescent="0.15">
      <c r="A87" s="121" t="s">
        <v>224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225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226</v>
      </c>
      <c r="B89" s="116" t="s">
        <v>149</v>
      </c>
      <c r="C89" s="131">
        <f>SUM('霧島青年会議所正味財産計算書内訳表 (様式)'!CH93)</f>
        <v>0</v>
      </c>
      <c r="D89" s="118" t="s">
        <v>150</v>
      </c>
      <c r="E89" s="116" t="s">
        <v>149</v>
      </c>
      <c r="F89" s="117">
        <v>0</v>
      </c>
      <c r="G89" s="118" t="s">
        <v>150</v>
      </c>
      <c r="H89" s="119" t="s">
        <v>149</v>
      </c>
      <c r="I89" s="117">
        <f t="shared" si="2"/>
        <v>0</v>
      </c>
      <c r="J89" s="118" t="s">
        <v>150</v>
      </c>
      <c r="K89" s="120"/>
    </row>
    <row r="90" spans="1:11" ht="18" customHeight="1" x14ac:dyDescent="0.15">
      <c r="A90" s="130" t="s">
        <v>227</v>
      </c>
      <c r="B90" s="116" t="s">
        <v>149</v>
      </c>
      <c r="C90" s="117">
        <f>SUM('霧島青年会議所正味財産計算書内訳表 (様式)'!CH94)</f>
        <v>0</v>
      </c>
      <c r="D90" s="118" t="s">
        <v>150</v>
      </c>
      <c r="E90" s="116" t="s">
        <v>149</v>
      </c>
      <c r="F90" s="117">
        <v>0</v>
      </c>
      <c r="G90" s="118" t="s">
        <v>150</v>
      </c>
      <c r="H90" s="119" t="s">
        <v>149</v>
      </c>
      <c r="I90" s="117">
        <f t="shared" si="2"/>
        <v>0</v>
      </c>
      <c r="J90" s="118" t="s">
        <v>150</v>
      </c>
      <c r="K90" s="120"/>
    </row>
    <row r="91" spans="1:11" ht="18" customHeight="1" x14ac:dyDescent="0.15">
      <c r="A91" s="130" t="s">
        <v>228</v>
      </c>
      <c r="B91" s="116" t="s">
        <v>149</v>
      </c>
      <c r="C91" s="117">
        <f>SUM('霧島青年会議所正味財産計算書内訳表 (様式)'!CH95)</f>
        <v>0</v>
      </c>
      <c r="D91" s="118" t="s">
        <v>150</v>
      </c>
      <c r="E91" s="116" t="s">
        <v>149</v>
      </c>
      <c r="F91" s="117">
        <v>0</v>
      </c>
      <c r="G91" s="118" t="s">
        <v>150</v>
      </c>
      <c r="H91" s="119" t="s">
        <v>149</v>
      </c>
      <c r="I91" s="117">
        <f t="shared" si="2"/>
        <v>0</v>
      </c>
      <c r="J91" s="118" t="s">
        <v>150</v>
      </c>
      <c r="K91" s="120"/>
    </row>
    <row r="92" spans="1:11" ht="18" customHeight="1" x14ac:dyDescent="0.15">
      <c r="A92" s="130" t="s">
        <v>229</v>
      </c>
      <c r="B92" s="116" t="s">
        <v>149</v>
      </c>
      <c r="C92" s="117">
        <f>SUM('霧島青年会議所正味財産計算書内訳表 (様式)'!CH96)</f>
        <v>0</v>
      </c>
      <c r="D92" s="118" t="s">
        <v>150</v>
      </c>
      <c r="E92" s="116" t="s">
        <v>149</v>
      </c>
      <c r="F92" s="117">
        <v>0</v>
      </c>
      <c r="G92" s="118" t="s">
        <v>150</v>
      </c>
      <c r="H92" s="119" t="s">
        <v>149</v>
      </c>
      <c r="I92" s="117">
        <f t="shared" si="2"/>
        <v>0</v>
      </c>
      <c r="J92" s="118" t="s">
        <v>150</v>
      </c>
      <c r="K92" s="120"/>
    </row>
    <row r="93" spans="1:11" ht="18" customHeight="1" x14ac:dyDescent="0.15">
      <c r="A93" s="121" t="s">
        <v>230</v>
      </c>
      <c r="B93" s="116" t="s">
        <v>149</v>
      </c>
      <c r="C93" s="117">
        <f>SUM('霧島青年会議所正味財産計算書内訳表 (様式)'!CH97)</f>
        <v>0</v>
      </c>
      <c r="D93" s="118" t="s">
        <v>150</v>
      </c>
      <c r="E93" s="116" t="s">
        <v>149</v>
      </c>
      <c r="F93" s="117">
        <v>0</v>
      </c>
      <c r="G93" s="118" t="s">
        <v>150</v>
      </c>
      <c r="H93" s="119" t="s">
        <v>149</v>
      </c>
      <c r="I93" s="117">
        <f t="shared" si="2"/>
        <v>0</v>
      </c>
      <c r="J93" s="118" t="s">
        <v>150</v>
      </c>
      <c r="K93" s="120"/>
    </row>
    <row r="94" spans="1:11" ht="18" customHeight="1" x14ac:dyDescent="0.15">
      <c r="A94" s="121" t="s">
        <v>231</v>
      </c>
      <c r="B94" s="116" t="s">
        <v>149</v>
      </c>
      <c r="C94" s="117">
        <f>SUM('霧島青年会議所正味財産計算書内訳表 (様式)'!CH98)</f>
        <v>0</v>
      </c>
      <c r="D94" s="126" t="s">
        <v>150</v>
      </c>
      <c r="E94" s="116" t="s">
        <v>149</v>
      </c>
      <c r="F94" s="117">
        <v>0</v>
      </c>
      <c r="G94" s="126" t="s">
        <v>150</v>
      </c>
      <c r="H94" s="119" t="s">
        <v>149</v>
      </c>
      <c r="I94" s="146">
        <f t="shared" si="2"/>
        <v>0</v>
      </c>
      <c r="J94" s="126" t="s">
        <v>150</v>
      </c>
      <c r="K94" s="120"/>
    </row>
    <row r="95" spans="1:11" ht="18" customHeight="1" x14ac:dyDescent="0.15">
      <c r="A95" s="136" t="s">
        <v>232</v>
      </c>
      <c r="B95" s="137"/>
      <c r="C95" s="138">
        <f>SUM('霧島青年会議所正味財産計算書内訳表 (様式)'!CH99)</f>
        <v>3727000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-873247</v>
      </c>
      <c r="J95" s="139"/>
      <c r="K95" s="141"/>
    </row>
    <row r="96" spans="1:11" ht="18" customHeight="1" x14ac:dyDescent="0.15">
      <c r="A96" s="136" t="s">
        <v>233</v>
      </c>
      <c r="B96" s="148"/>
      <c r="C96" s="138">
        <f>SUM('霧島青年会議所正味財産計算書内訳表 (様式)'!CH100)</f>
        <v>-120000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263247</v>
      </c>
      <c r="J96" s="149"/>
      <c r="K96" s="141"/>
    </row>
    <row r="97" spans="1:11" ht="18" customHeight="1" x14ac:dyDescent="0.15">
      <c r="A97" s="151" t="s">
        <v>234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235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236</v>
      </c>
      <c r="B99" s="148"/>
      <c r="C99" s="138">
        <f>SUM('霧島青年会議所正味財産計算書内訳表 (様式)'!CH103)</f>
        <v>-120000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263247</v>
      </c>
      <c r="J99" s="139"/>
      <c r="K99" s="141"/>
    </row>
    <row r="100" spans="1:11" ht="18" customHeight="1" x14ac:dyDescent="0.15">
      <c r="A100" s="121" t="s">
        <v>237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238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239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240</v>
      </c>
      <c r="B103" s="116" t="s">
        <v>149</v>
      </c>
      <c r="C103" s="117">
        <f>SUM('霧島青年会議所正味財産計算書内訳表 (様式)'!CH107)</f>
        <v>0</v>
      </c>
      <c r="D103" s="118" t="s">
        <v>150</v>
      </c>
      <c r="E103" s="116" t="s">
        <v>149</v>
      </c>
      <c r="F103" s="117">
        <v>0</v>
      </c>
      <c r="G103" s="118" t="s">
        <v>150</v>
      </c>
      <c r="H103" s="119" t="s">
        <v>149</v>
      </c>
      <c r="I103" s="117">
        <f t="shared" si="3"/>
        <v>0</v>
      </c>
      <c r="J103" s="118" t="s">
        <v>150</v>
      </c>
      <c r="K103" s="120"/>
    </row>
    <row r="104" spans="1:11" ht="18" customHeight="1" x14ac:dyDescent="0.15">
      <c r="A104" s="121" t="s">
        <v>241</v>
      </c>
      <c r="B104" s="116" t="s">
        <v>149</v>
      </c>
      <c r="C104" s="117">
        <f>SUM('霧島青年会議所正味財産計算書内訳表 (様式)'!CH108)</f>
        <v>0</v>
      </c>
      <c r="D104" s="118" t="s">
        <v>150</v>
      </c>
      <c r="E104" s="116" t="s">
        <v>149</v>
      </c>
      <c r="F104" s="117">
        <v>0</v>
      </c>
      <c r="G104" s="118" t="s">
        <v>150</v>
      </c>
      <c r="H104" s="119" t="s">
        <v>149</v>
      </c>
      <c r="I104" s="117">
        <f t="shared" si="3"/>
        <v>0</v>
      </c>
      <c r="J104" s="118" t="s">
        <v>150</v>
      </c>
      <c r="K104" s="120"/>
    </row>
    <row r="105" spans="1:11" ht="18" customHeight="1" x14ac:dyDescent="0.15">
      <c r="A105" s="121" t="s">
        <v>242</v>
      </c>
      <c r="B105" s="116" t="s">
        <v>149</v>
      </c>
      <c r="C105" s="117">
        <f>SUM('霧島青年会議所正味財産計算書内訳表 (様式)'!CH109)</f>
        <v>0</v>
      </c>
      <c r="D105" s="118" t="s">
        <v>150</v>
      </c>
      <c r="E105" s="116" t="s">
        <v>149</v>
      </c>
      <c r="F105" s="117">
        <v>0</v>
      </c>
      <c r="G105" s="118" t="s">
        <v>150</v>
      </c>
      <c r="H105" s="119" t="s">
        <v>149</v>
      </c>
      <c r="I105" s="117">
        <f t="shared" si="3"/>
        <v>0</v>
      </c>
      <c r="J105" s="118" t="s">
        <v>150</v>
      </c>
      <c r="K105" s="120"/>
    </row>
    <row r="106" spans="1:11" ht="18" customHeight="1" x14ac:dyDescent="0.15">
      <c r="A106" s="121" t="s">
        <v>243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244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245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246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247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248</v>
      </c>
      <c r="B111" s="157" t="s">
        <v>149</v>
      </c>
      <c r="C111" s="146">
        <f>SUM('霧島青年会議所正味財産計算書内訳表 (様式)'!CH115)</f>
        <v>0</v>
      </c>
      <c r="D111" s="158" t="s">
        <v>150</v>
      </c>
      <c r="E111" s="159" t="s">
        <v>149</v>
      </c>
      <c r="F111" s="146">
        <v>0</v>
      </c>
      <c r="G111" s="158" t="s">
        <v>150</v>
      </c>
      <c r="H111" s="160" t="s">
        <v>149</v>
      </c>
      <c r="I111" s="146">
        <f t="shared" si="4"/>
        <v>0</v>
      </c>
      <c r="J111" s="158" t="s">
        <v>150</v>
      </c>
      <c r="K111" s="161"/>
    </row>
    <row r="112" spans="1:11" ht="18" customHeight="1" x14ac:dyDescent="0.15">
      <c r="A112" s="136" t="s">
        <v>249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3" ht="18" customHeight="1" x14ac:dyDescent="0.15">
      <c r="A113" s="136" t="s">
        <v>250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3" ht="18" customHeight="1" x14ac:dyDescent="0.15">
      <c r="A114" s="136" t="s">
        <v>251</v>
      </c>
      <c r="B114" s="165"/>
      <c r="C114" s="225">
        <f>SUM('霧島青年会議所正味財産計算書内訳表 (様式)'!CH118)</f>
        <v>-120000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263247</v>
      </c>
      <c r="J114" s="166"/>
      <c r="K114" s="123"/>
      <c r="M114" s="213"/>
    </row>
    <row r="115" spans="1:13" ht="18" customHeight="1" x14ac:dyDescent="0.15">
      <c r="A115" s="151" t="s">
        <v>252</v>
      </c>
      <c r="B115" s="137"/>
      <c r="C115" s="152">
        <f>SUM('霧島青年会議所正味財産計算書内訳表 (様式)'!CH119)</f>
        <v>2177295</v>
      </c>
      <c r="D115" s="149"/>
      <c r="E115" s="156"/>
      <c r="F115" s="152">
        <v>2560542</v>
      </c>
      <c r="G115" s="149"/>
      <c r="H115" s="156"/>
      <c r="I115" s="152">
        <f>SUM(C115-F115)</f>
        <v>-383247</v>
      </c>
      <c r="J115" s="149"/>
      <c r="K115" s="153"/>
    </row>
    <row r="116" spans="1:13" ht="18" customHeight="1" x14ac:dyDescent="0.15">
      <c r="A116" s="136" t="s">
        <v>253</v>
      </c>
      <c r="B116" s="137"/>
      <c r="C116" s="138">
        <f>SUM('霧島青年会議所正味財産計算書内訳表 (様式)'!CH120)</f>
        <v>2057295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-120000</v>
      </c>
      <c r="J116" s="139"/>
      <c r="K116" s="141"/>
    </row>
    <row r="117" spans="1:13" ht="18" customHeight="1" x14ac:dyDescent="0.15">
      <c r="A117" s="115" t="s">
        <v>254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3" ht="18" customHeight="1" x14ac:dyDescent="0.15">
      <c r="A118" s="121" t="s">
        <v>255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3" ht="18" customHeight="1" x14ac:dyDescent="0.15">
      <c r="A119" s="121" t="s">
        <v>256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3" ht="18" customHeight="1" x14ac:dyDescent="0.15">
      <c r="A120" s="121" t="s">
        <v>257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3" ht="18" customHeight="1" x14ac:dyDescent="0.15">
      <c r="A121" s="121" t="s">
        <v>258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3" ht="18" customHeight="1" x14ac:dyDescent="0.15">
      <c r="A122" s="121" t="s">
        <v>259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3" ht="18" customHeight="1" x14ac:dyDescent="0.15">
      <c r="A123" s="121" t="s">
        <v>260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3" ht="18" customHeight="1" x14ac:dyDescent="0.15">
      <c r="A124" s="136" t="s">
        <v>261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3" ht="18" customHeight="1" x14ac:dyDescent="0.15">
      <c r="A125" s="151" t="s">
        <v>262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3" ht="18" customHeight="1" x14ac:dyDescent="0.15">
      <c r="A126" s="136" t="s">
        <v>263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3" ht="18" customHeight="1" thickBot="1" x14ac:dyDescent="0.2">
      <c r="A127" s="178" t="s">
        <v>264</v>
      </c>
      <c r="B127" s="179"/>
      <c r="C127" s="180">
        <f>SUM('霧島青年会議所正味財産計算書内訳表 (様式)'!CH131)</f>
        <v>2057295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-120000</v>
      </c>
      <c r="J127" s="181"/>
      <c r="K127" s="183"/>
    </row>
    <row r="128" spans="1:13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2018-11-21T15:52:58Z</dcterms:modified>
</cp:coreProperties>
</file>